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Lists" sheetId="2" state="visible" r:id="rId2"/>
    <sheet xmlns:r="http://schemas.openxmlformats.org/officeDocument/2006/relationships" name="Equipment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Manifest" sheetId="5" state="visible" r:id="rId5"/>
  </sheets>
  <definedNames>
    <definedName name="_xlnm._FilterDatabase" localSheetId="2" hidden="1">'Equipment'!$A$1:$J$500</definedName>
    <definedName name="_xlnm.Print_Titles" localSheetId="4">'Manifest'!$4:$4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C6EFCE"/>
        </patternFill>
      </fill>
    </dxf>
    <dxf>
      <fill>
        <patternFill patternType="solid">
          <fgColor rgb="00DDEBF7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FC7CE"/>
        </patternFill>
      </fill>
    </dxf>
    <dxf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Equipment Tracker - SAMPLE/DEMO TEMPLATE (fictional data, not client work)</t>
        </is>
      </c>
    </row>
    <row r="2">
      <c r="A2" t="inlineStr">
        <is>
          <t>1. Lists: edit Locations, Containers/Vehicles and Statuses.</t>
        </is>
      </c>
    </row>
    <row r="3">
      <c r="A3" t="inlineStr">
        <is>
          <t>2. Equipment: one row per item; Location/Container/Status are dropdowns; colours show status.</t>
        </is>
      </c>
    </row>
    <row r="4">
      <c r="A4" t="inlineStr">
        <is>
          <t>3. Dashboard: counts per location x status update automatically.</t>
        </is>
      </c>
    </row>
    <row r="5">
      <c r="A5" t="inlineStr">
        <is>
          <t>4. Manifest: pick a location or container in B1 to get a printable list (up to 150 items).</t>
        </is>
      </c>
    </row>
    <row r="6">
      <c r="A6" t="inlineStr">
        <is>
          <t>Import into Google Sheets: File &gt; Import &gt; Upload. Dropdowns and formulas carry over.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6" customWidth="1" min="3" max="3"/>
  </cols>
  <sheetData>
    <row r="1">
      <c r="A1" s="2" t="inlineStr">
        <is>
          <t>Locations</t>
        </is>
      </c>
      <c r="B1" s="2" t="inlineStr">
        <is>
          <t>Containers/Vehicles</t>
        </is>
      </c>
      <c r="C1" s="2" t="inlineStr">
        <is>
          <t>Statuses</t>
        </is>
      </c>
    </row>
    <row r="2">
      <c r="A2" t="inlineStr">
        <is>
          <t>Location 01</t>
        </is>
      </c>
      <c r="B2" t="inlineStr">
        <is>
          <t>Van 1</t>
        </is>
      </c>
      <c r="C2" t="inlineStr">
        <is>
          <t>Available</t>
        </is>
      </c>
    </row>
    <row r="3">
      <c r="A3" t="inlineStr">
        <is>
          <t>Location 02</t>
        </is>
      </c>
      <c r="B3" t="inlineStr">
        <is>
          <t>Van 2</t>
        </is>
      </c>
      <c r="C3" t="inlineStr">
        <is>
          <t>In Use</t>
        </is>
      </c>
    </row>
    <row r="4">
      <c r="A4" t="inlineStr">
        <is>
          <t>Location 03</t>
        </is>
      </c>
      <c r="B4" t="inlineStr">
        <is>
          <t>Truck 1</t>
        </is>
      </c>
      <c r="C4" t="inlineStr">
        <is>
          <t>In Repair</t>
        </is>
      </c>
    </row>
    <row r="5">
      <c r="A5" t="inlineStr">
        <is>
          <t>Location 04</t>
        </is>
      </c>
      <c r="B5" t="inlineStr">
        <is>
          <t>Trailer A</t>
        </is>
      </c>
      <c r="C5" t="inlineStr">
        <is>
          <t>Missing</t>
        </is>
      </c>
    </row>
    <row r="6">
      <c r="A6" t="inlineStr">
        <is>
          <t>Location 05</t>
        </is>
      </c>
      <c r="B6" t="inlineStr">
        <is>
          <t>Container C1</t>
        </is>
      </c>
      <c r="C6" t="inlineStr">
        <is>
          <t>Retired</t>
        </is>
      </c>
    </row>
    <row r="7">
      <c r="A7" t="inlineStr">
        <is>
          <t>Location 06</t>
        </is>
      </c>
      <c r="B7" t="inlineStr">
        <is>
          <t>Container C2</t>
        </is>
      </c>
    </row>
    <row r="8">
      <c r="A8" t="inlineStr">
        <is>
          <t>Location 07</t>
        </is>
      </c>
      <c r="B8" t="inlineStr">
        <is>
          <t>Shelf / Loose</t>
        </is>
      </c>
    </row>
    <row r="9">
      <c r="A9" t="inlineStr">
        <is>
          <t>Location 08</t>
        </is>
      </c>
    </row>
    <row r="10">
      <c r="A10" t="inlineStr">
        <is>
          <t>Location 09</t>
        </is>
      </c>
    </row>
    <row r="11">
      <c r="A11" t="inlineStr">
        <is>
          <t>Location 10</t>
        </is>
      </c>
    </row>
    <row r="12">
      <c r="A12" t="inlineStr">
        <is>
          <t>Location 11</t>
        </is>
      </c>
    </row>
    <row r="13">
      <c r="A13" t="inlineStr">
        <is>
          <t>Location 12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4" customWidth="1" min="3" max="3"/>
    <col width="14" customWidth="1" min="4" max="4"/>
    <col width="18" customWidth="1" min="5" max="5"/>
    <col width="12" customWidth="1" min="6" max="6"/>
    <col width="6" customWidth="1" min="7" max="7"/>
    <col width="14" customWidth="1" min="8" max="8"/>
    <col width="13" customWidth="1" min="9" max="9"/>
    <col width="30" customWidth="1" min="10" max="10"/>
  </cols>
  <sheetData>
    <row r="1">
      <c r="A1" s="2" t="inlineStr">
        <is>
          <t>Asset ID</t>
        </is>
      </c>
      <c r="B1" s="2" t="inlineStr">
        <is>
          <t>Item</t>
        </is>
      </c>
      <c r="C1" s="2" t="inlineStr">
        <is>
          <t>Category</t>
        </is>
      </c>
      <c r="D1" s="2" t="inlineStr">
        <is>
          <t>Location</t>
        </is>
      </c>
      <c r="E1" s="2" t="inlineStr">
        <is>
          <t>Container/Vehicle</t>
        </is>
      </c>
      <c r="F1" s="2" t="inlineStr">
        <is>
          <t>Status</t>
        </is>
      </c>
      <c r="G1" s="2" t="inlineStr">
        <is>
          <t>Qty</t>
        </is>
      </c>
      <c r="H1" s="2" t="inlineStr">
        <is>
          <t>Serial #</t>
        </is>
      </c>
      <c r="I1" s="2" t="inlineStr">
        <is>
          <t>Last Checked</t>
        </is>
      </c>
      <c r="J1" s="2" t="inlineStr">
        <is>
          <t>Notes</t>
        </is>
      </c>
      <c r="K1" s="2" t="inlineStr">
        <is>
          <t>Manifest #</t>
        </is>
      </c>
    </row>
    <row r="2">
      <c r="A2" t="inlineStr">
        <is>
          <t>EQ-0001</t>
        </is>
      </c>
      <c r="B2" t="inlineStr">
        <is>
          <t>Hand truck</t>
        </is>
      </c>
      <c r="C2" t="inlineStr">
        <is>
          <t>Moving</t>
        </is>
      </c>
      <c r="D2" t="inlineStr">
        <is>
          <t>Location 03</t>
        </is>
      </c>
      <c r="E2" t="inlineStr">
        <is>
          <t>Trailer A</t>
        </is>
      </c>
      <c r="F2" t="inlineStr">
        <is>
          <t>In Use</t>
        </is>
      </c>
      <c r="G2" t="n">
        <v>1</v>
      </c>
      <c r="H2" t="inlineStr">
        <is>
          <t>SN80239</t>
        </is>
      </c>
      <c r="I2" s="3" t="n">
        <v>46299</v>
      </c>
      <c r="J2" t="inlineStr"/>
      <c r="K2">
        <f>IF(AND(A2&lt;&gt;"",OR(D2=Manifest!$B$1,E2=Manifest!$B$1)),MAX(K$1:K1)+1,"")</f>
        <v/>
      </c>
    </row>
    <row r="3">
      <c r="A3" t="inlineStr">
        <is>
          <t>EQ-0002</t>
        </is>
      </c>
      <c r="B3" t="inlineStr">
        <is>
          <t>Hand truck</t>
        </is>
      </c>
      <c r="C3" t="inlineStr">
        <is>
          <t>Moving</t>
        </is>
      </c>
      <c r="D3" t="inlineStr">
        <is>
          <t>Location 10</t>
        </is>
      </c>
      <c r="E3" t="inlineStr">
        <is>
          <t>Van 1</t>
        </is>
      </c>
      <c r="F3" t="inlineStr">
        <is>
          <t>Missing</t>
        </is>
      </c>
      <c r="G3" t="n">
        <v>2</v>
      </c>
      <c r="H3" t="inlineStr">
        <is>
          <t>SN14914</t>
        </is>
      </c>
      <c r="I3" s="3" t="n">
        <v>46298</v>
      </c>
      <c r="J3" t="inlineStr"/>
      <c r="K3">
        <f>IF(AND(A3&lt;&gt;"",OR(D3=Manifest!$B$1,E3=Manifest!$B$1)),MAX(K$1:K2)+1,"")</f>
        <v/>
      </c>
    </row>
    <row r="4">
      <c r="A4" t="inlineStr">
        <is>
          <t>EQ-0003</t>
        </is>
      </c>
      <c r="B4" t="inlineStr">
        <is>
          <t>Moving blankets (pack)</t>
        </is>
      </c>
      <c r="C4" t="inlineStr">
        <is>
          <t>Moving</t>
        </is>
      </c>
      <c r="D4" t="inlineStr">
        <is>
          <t>Location 07</t>
        </is>
      </c>
      <c r="E4" t="inlineStr">
        <is>
          <t>Van 1</t>
        </is>
      </c>
      <c r="F4" t="inlineStr">
        <is>
          <t>Available</t>
        </is>
      </c>
      <c r="G4" t="n">
        <v>5</v>
      </c>
      <c r="H4" t="inlineStr">
        <is>
          <t>SN65642</t>
        </is>
      </c>
      <c r="I4" s="3" t="n">
        <v>46297</v>
      </c>
      <c r="J4" t="inlineStr"/>
      <c r="K4">
        <f>IF(AND(A4&lt;&gt;"",OR(D4=Manifest!$B$1,E4=Manifest!$B$1)),MAX(K$1:K3)+1,"")</f>
        <v/>
      </c>
    </row>
    <row r="5">
      <c r="A5" t="inlineStr">
        <is>
          <t>EQ-0004</t>
        </is>
      </c>
      <c r="B5" t="inlineStr">
        <is>
          <t>Hard hats (box)</t>
        </is>
      </c>
      <c r="C5" t="inlineStr">
        <is>
          <t>PPE</t>
        </is>
      </c>
      <c r="D5" t="inlineStr">
        <is>
          <t>Location 02</t>
        </is>
      </c>
      <c r="E5" t="inlineStr">
        <is>
          <t>Van 2</t>
        </is>
      </c>
      <c r="F5" t="inlineStr">
        <is>
          <t>In Use</t>
        </is>
      </c>
      <c r="G5" t="n">
        <v>5</v>
      </c>
      <c r="H5" t="inlineStr">
        <is>
          <t>SN18108</t>
        </is>
      </c>
      <c r="I5" s="3" t="n">
        <v>46314</v>
      </c>
      <c r="J5" t="inlineStr"/>
      <c r="K5">
        <f>IF(AND(A5&lt;&gt;"",OR(D5=Manifest!$B$1,E5=Manifest!$B$1)),MAX(K$1:K4)+1,"")</f>
        <v/>
      </c>
    </row>
    <row r="6">
      <c r="A6" t="inlineStr">
        <is>
          <t>EQ-0005</t>
        </is>
      </c>
      <c r="B6" t="inlineStr">
        <is>
          <t>Hard hats (box)</t>
        </is>
      </c>
      <c r="C6" t="inlineStr">
        <is>
          <t>PPE</t>
        </is>
      </c>
      <c r="D6" t="inlineStr">
        <is>
          <t>Location 07</t>
        </is>
      </c>
      <c r="E6" t="inlineStr">
        <is>
          <t>Van 1</t>
        </is>
      </c>
      <c r="F6" t="inlineStr">
        <is>
          <t>Retired</t>
        </is>
      </c>
      <c r="G6" t="n">
        <v>1</v>
      </c>
      <c r="H6" t="inlineStr">
        <is>
          <t>SN82963</t>
        </is>
      </c>
      <c r="I6" s="3" t="n">
        <v>46323</v>
      </c>
      <c r="J6" t="inlineStr"/>
      <c r="K6">
        <f>IF(AND(A6&lt;&gt;"",OR(D6=Manifest!$B$1,E6=Manifest!$B$1)),MAX(K$1:K5)+1,"")</f>
        <v/>
      </c>
    </row>
    <row r="7">
      <c r="A7" t="inlineStr">
        <is>
          <t>EQ-0006</t>
        </is>
      </c>
      <c r="B7" t="inlineStr">
        <is>
          <t>Extension cord 50ft</t>
        </is>
      </c>
      <c r="C7" t="inlineStr">
        <is>
          <t>Power</t>
        </is>
      </c>
      <c r="D7" t="inlineStr">
        <is>
          <t>Location 05</t>
        </is>
      </c>
      <c r="E7" t="inlineStr">
        <is>
          <t>Trailer A</t>
        </is>
      </c>
      <c r="F7" t="inlineStr">
        <is>
          <t>Available</t>
        </is>
      </c>
      <c r="G7" t="n">
        <v>1</v>
      </c>
      <c r="H7" t="inlineStr">
        <is>
          <t>SN84830</t>
        </is>
      </c>
      <c r="I7" s="3" t="n">
        <v>46305</v>
      </c>
      <c r="J7" t="inlineStr"/>
      <c r="K7">
        <f>IF(AND(A7&lt;&gt;"",OR(D7=Manifest!$B$1,E7=Manifest!$B$1)),MAX(K$1:K6)+1,"")</f>
        <v/>
      </c>
    </row>
    <row r="8">
      <c r="A8" t="inlineStr">
        <is>
          <t>EQ-0007</t>
        </is>
      </c>
      <c r="B8" t="inlineStr">
        <is>
          <t>Safety vests (box)</t>
        </is>
      </c>
      <c r="C8" t="inlineStr">
        <is>
          <t>PPE</t>
        </is>
      </c>
      <c r="D8" t="inlineStr">
        <is>
          <t>Location 11</t>
        </is>
      </c>
      <c r="E8" t="inlineStr">
        <is>
          <t>Van 2</t>
        </is>
      </c>
      <c r="F8" t="inlineStr">
        <is>
          <t>Available</t>
        </is>
      </c>
      <c r="G8" t="n">
        <v>5</v>
      </c>
      <c r="H8" t="inlineStr">
        <is>
          <t>SN93743</t>
        </is>
      </c>
      <c r="I8" s="3" t="n">
        <v>46302</v>
      </c>
      <c r="J8" t="inlineStr"/>
      <c r="K8">
        <f>IF(AND(A8&lt;&gt;"",OR(D8=Manifest!$B$1,E8=Manifest!$B$1)),MAX(K$1:K7)+1,"")</f>
        <v/>
      </c>
    </row>
    <row r="9">
      <c r="A9" t="inlineStr">
        <is>
          <t>EQ-0008</t>
        </is>
      </c>
      <c r="B9" t="inlineStr">
        <is>
          <t>Hand truck</t>
        </is>
      </c>
      <c r="C9" t="inlineStr">
        <is>
          <t>Moving</t>
        </is>
      </c>
      <c r="D9" t="inlineStr">
        <is>
          <t>Location 02</t>
        </is>
      </c>
      <c r="E9" t="inlineStr">
        <is>
          <t>Container C1</t>
        </is>
      </c>
      <c r="F9" t="inlineStr">
        <is>
          <t>In Use</t>
        </is>
      </c>
      <c r="G9" t="n">
        <v>5</v>
      </c>
      <c r="H9" t="inlineStr">
        <is>
          <t>SN17812</t>
        </is>
      </c>
      <c r="I9" s="3" t="n">
        <v>46315</v>
      </c>
      <c r="J9" t="inlineStr"/>
      <c r="K9">
        <f>IF(AND(A9&lt;&gt;"",OR(D9=Manifest!$B$1,E9=Manifest!$B$1)),MAX(K$1:K8)+1,"")</f>
        <v/>
      </c>
    </row>
    <row r="10">
      <c r="A10" t="inlineStr">
        <is>
          <t>EQ-0009</t>
        </is>
      </c>
      <c r="B10" t="inlineStr">
        <is>
          <t>Drill kit</t>
        </is>
      </c>
      <c r="C10" t="inlineStr">
        <is>
          <t>Tools</t>
        </is>
      </c>
      <c r="D10" t="inlineStr">
        <is>
          <t>Location 08</t>
        </is>
      </c>
      <c r="E10" t="inlineStr">
        <is>
          <t>Container C2</t>
        </is>
      </c>
      <c r="F10" t="inlineStr">
        <is>
          <t>Available</t>
        </is>
      </c>
      <c r="G10" t="n">
        <v>3</v>
      </c>
      <c r="H10" t="inlineStr">
        <is>
          <t>SN71027</t>
        </is>
      </c>
      <c r="I10" s="3" t="n">
        <v>46314</v>
      </c>
      <c r="J10" t="inlineStr"/>
      <c r="K10">
        <f>IF(AND(A10&lt;&gt;"",OR(D10=Manifest!$B$1,E10=Manifest!$B$1)),MAX(K$1:K9)+1,"")</f>
        <v/>
      </c>
    </row>
    <row r="11">
      <c r="A11" t="inlineStr">
        <is>
          <t>EQ-0010</t>
        </is>
      </c>
      <c r="B11" t="inlineStr">
        <is>
          <t>Tarp 20x30</t>
        </is>
      </c>
      <c r="C11" t="inlineStr">
        <is>
          <t>Cover</t>
        </is>
      </c>
      <c r="D11" t="inlineStr">
        <is>
          <t>Location 06</t>
        </is>
      </c>
      <c r="E11" t="inlineStr">
        <is>
          <t>Truck 1</t>
        </is>
      </c>
      <c r="F11" t="inlineStr">
        <is>
          <t>Available</t>
        </is>
      </c>
      <c r="G11" t="n">
        <v>2</v>
      </c>
      <c r="H11" t="inlineStr">
        <is>
          <t>SN41994</t>
        </is>
      </c>
      <c r="I11" s="3" t="n">
        <v>46298</v>
      </c>
      <c r="J11" t="inlineStr"/>
      <c r="K11">
        <f>IF(AND(A11&lt;&gt;"",OR(D11=Manifest!$B$1,E11=Manifest!$B$1)),MAX(K$1:K10)+1,"")</f>
        <v/>
      </c>
    </row>
    <row r="12">
      <c r="A12" t="inlineStr">
        <is>
          <t>EQ-0011</t>
        </is>
      </c>
      <c r="B12" t="inlineStr">
        <is>
          <t>Hard hats (box)</t>
        </is>
      </c>
      <c r="C12" t="inlineStr">
        <is>
          <t>PPE</t>
        </is>
      </c>
      <c r="D12" t="inlineStr">
        <is>
          <t>Location 05</t>
        </is>
      </c>
      <c r="E12" t="inlineStr">
        <is>
          <t>Container C1</t>
        </is>
      </c>
      <c r="F12" t="inlineStr">
        <is>
          <t>Available</t>
        </is>
      </c>
      <c r="G12" t="n">
        <v>3</v>
      </c>
      <c r="H12" t="inlineStr">
        <is>
          <t>SN68829</t>
        </is>
      </c>
      <c r="I12" s="3" t="n">
        <v>46305</v>
      </c>
      <c r="J12" t="inlineStr"/>
      <c r="K12">
        <f>IF(AND(A12&lt;&gt;"",OR(D12=Manifest!$B$1,E12=Manifest!$B$1)),MAX(K$1:K11)+1,"")</f>
        <v/>
      </c>
    </row>
    <row r="13">
      <c r="A13" t="inlineStr">
        <is>
          <t>EQ-0012</t>
        </is>
      </c>
      <c r="B13" t="inlineStr">
        <is>
          <t>Hard hats (box)</t>
        </is>
      </c>
      <c r="C13" t="inlineStr">
        <is>
          <t>PPE</t>
        </is>
      </c>
      <c r="D13" t="inlineStr">
        <is>
          <t>Location 02</t>
        </is>
      </c>
      <c r="E13" t="inlineStr">
        <is>
          <t>Van 1</t>
        </is>
      </c>
      <c r="F13" t="inlineStr">
        <is>
          <t>Available</t>
        </is>
      </c>
      <c r="G13" t="n">
        <v>2</v>
      </c>
      <c r="H13" t="inlineStr">
        <is>
          <t>SN54833</t>
        </is>
      </c>
      <c r="I13" s="3" t="n">
        <v>46300</v>
      </c>
      <c r="J13" t="inlineStr"/>
      <c r="K13">
        <f>IF(AND(A13&lt;&gt;"",OR(D13=Manifest!$B$1,E13=Manifest!$B$1)),MAX(K$1:K12)+1,"")</f>
        <v/>
      </c>
    </row>
    <row r="14">
      <c r="A14" t="inlineStr">
        <is>
          <t>EQ-0013</t>
        </is>
      </c>
      <c r="B14" t="inlineStr">
        <is>
          <t>Tarp 20x30</t>
        </is>
      </c>
      <c r="C14" t="inlineStr">
        <is>
          <t>Cover</t>
        </is>
      </c>
      <c r="D14" t="inlineStr">
        <is>
          <t>Location 07</t>
        </is>
      </c>
      <c r="E14" t="inlineStr">
        <is>
          <t>Van 1</t>
        </is>
      </c>
      <c r="F14" t="inlineStr">
        <is>
          <t>Retired</t>
        </is>
      </c>
      <c r="G14" t="n">
        <v>1</v>
      </c>
      <c r="H14" t="inlineStr">
        <is>
          <t>SN83148</t>
        </is>
      </c>
      <c r="I14" s="3" t="n">
        <v>46314</v>
      </c>
      <c r="J14" t="inlineStr"/>
      <c r="K14">
        <f>IF(AND(A14&lt;&gt;"",OR(D14=Manifest!$B$1,E14=Manifest!$B$1)),MAX(K$1:K13)+1,"")</f>
        <v/>
      </c>
    </row>
    <row r="15">
      <c r="A15" t="inlineStr">
        <is>
          <t>EQ-0014</t>
        </is>
      </c>
      <c r="B15" t="inlineStr">
        <is>
          <t>Hand truck</t>
        </is>
      </c>
      <c r="C15" t="inlineStr">
        <is>
          <t>Moving</t>
        </is>
      </c>
      <c r="D15" t="inlineStr">
        <is>
          <t>Location 06</t>
        </is>
      </c>
      <c r="E15" t="inlineStr">
        <is>
          <t>Container C2</t>
        </is>
      </c>
      <c r="F15" t="inlineStr">
        <is>
          <t>Available</t>
        </is>
      </c>
      <c r="G15" t="n">
        <v>4</v>
      </c>
      <c r="H15" t="inlineStr">
        <is>
          <t>SN86008</t>
        </is>
      </c>
      <c r="I15" s="3" t="n">
        <v>46321</v>
      </c>
      <c r="J15" t="inlineStr"/>
      <c r="K15">
        <f>IF(AND(A15&lt;&gt;"",OR(D15=Manifest!$B$1,E15=Manifest!$B$1)),MAX(K$1:K14)+1,"")</f>
        <v/>
      </c>
    </row>
    <row r="16">
      <c r="A16" t="inlineStr">
        <is>
          <t>EQ-0015</t>
        </is>
      </c>
      <c r="B16" t="inlineStr">
        <is>
          <t>Tarp 20x30</t>
        </is>
      </c>
      <c r="C16" t="inlineStr">
        <is>
          <t>Cover</t>
        </is>
      </c>
      <c r="D16" t="inlineStr">
        <is>
          <t>Location 02</t>
        </is>
      </c>
      <c r="E16" t="inlineStr">
        <is>
          <t>Shelf / Loose</t>
        </is>
      </c>
      <c r="F16" t="inlineStr">
        <is>
          <t>Available</t>
        </is>
      </c>
      <c r="G16" t="n">
        <v>3</v>
      </c>
      <c r="H16" t="inlineStr">
        <is>
          <t>SN72141</t>
        </is>
      </c>
      <c r="I16" s="3" t="n">
        <v>46318</v>
      </c>
      <c r="J16" t="inlineStr"/>
      <c r="K16">
        <f>IF(AND(A16&lt;&gt;"",OR(D16=Manifest!$B$1,E16=Manifest!$B$1)),MAX(K$1:K15)+1,"")</f>
        <v/>
      </c>
    </row>
    <row r="17">
      <c r="A17" t="inlineStr">
        <is>
          <t>EQ-0016</t>
        </is>
      </c>
      <c r="B17" t="inlineStr">
        <is>
          <t>Shop vac</t>
        </is>
      </c>
      <c r="C17" t="inlineStr">
        <is>
          <t>Cleaning</t>
        </is>
      </c>
      <c r="D17" t="inlineStr">
        <is>
          <t>Location 02</t>
        </is>
      </c>
      <c r="E17" t="inlineStr">
        <is>
          <t>Van 1</t>
        </is>
      </c>
      <c r="F17" t="inlineStr">
        <is>
          <t>In Use</t>
        </is>
      </c>
      <c r="G17" t="n">
        <v>3</v>
      </c>
      <c r="H17" t="inlineStr">
        <is>
          <t>SN94820</t>
        </is>
      </c>
      <c r="I17" s="3" t="n">
        <v>46314</v>
      </c>
      <c r="J17" t="inlineStr"/>
      <c r="K17">
        <f>IF(AND(A17&lt;&gt;"",OR(D17=Manifest!$B$1,E17=Manifest!$B$1)),MAX(K$1:K16)+1,"")</f>
        <v/>
      </c>
    </row>
    <row r="18">
      <c r="A18" t="inlineStr">
        <is>
          <t>EQ-0017</t>
        </is>
      </c>
      <c r="B18" t="inlineStr">
        <is>
          <t>Shop vac</t>
        </is>
      </c>
      <c r="C18" t="inlineStr">
        <is>
          <t>Cleaning</t>
        </is>
      </c>
      <c r="D18" t="inlineStr">
        <is>
          <t>Location 08</t>
        </is>
      </c>
      <c r="E18" t="inlineStr">
        <is>
          <t>Truck 1</t>
        </is>
      </c>
      <c r="F18" t="inlineStr">
        <is>
          <t>In Use</t>
        </is>
      </c>
      <c r="G18" t="n">
        <v>6</v>
      </c>
      <c r="H18" t="inlineStr">
        <is>
          <t>SN55482</t>
        </is>
      </c>
      <c r="I18" s="3" t="n">
        <v>46296</v>
      </c>
      <c r="J18" t="inlineStr"/>
      <c r="K18">
        <f>IF(AND(A18&lt;&gt;"",OR(D18=Manifest!$B$1,E18=Manifest!$B$1)),MAX(K$1:K17)+1,"")</f>
        <v/>
      </c>
    </row>
    <row r="19">
      <c r="A19" t="inlineStr">
        <is>
          <t>EQ-0018</t>
        </is>
      </c>
      <c r="B19" t="inlineStr">
        <is>
          <t>Tarp 20x30</t>
        </is>
      </c>
      <c r="C19" t="inlineStr">
        <is>
          <t>Cover</t>
        </is>
      </c>
      <c r="D19" t="inlineStr">
        <is>
          <t>Location 06</t>
        </is>
      </c>
      <c r="E19" t="inlineStr">
        <is>
          <t>Van 2</t>
        </is>
      </c>
      <c r="F19" t="inlineStr">
        <is>
          <t>In Use</t>
        </is>
      </c>
      <c r="G19" t="n">
        <v>4</v>
      </c>
      <c r="H19" t="inlineStr">
        <is>
          <t>SN17727</t>
        </is>
      </c>
      <c r="I19" s="3" t="n">
        <v>46302</v>
      </c>
      <c r="J19" t="inlineStr"/>
      <c r="K19">
        <f>IF(AND(A19&lt;&gt;"",OR(D19=Manifest!$B$1,E19=Manifest!$B$1)),MAX(K$1:K18)+1,"")</f>
        <v/>
      </c>
    </row>
    <row r="20">
      <c r="A20" t="inlineStr">
        <is>
          <t>EQ-0019</t>
        </is>
      </c>
      <c r="B20" t="inlineStr">
        <is>
          <t>Pressure washer</t>
        </is>
      </c>
      <c r="C20" t="inlineStr">
        <is>
          <t>Cleaning</t>
        </is>
      </c>
      <c r="D20" t="inlineStr">
        <is>
          <t>Location 03</t>
        </is>
      </c>
      <c r="E20" t="inlineStr">
        <is>
          <t>Container C2</t>
        </is>
      </c>
      <c r="F20" t="inlineStr">
        <is>
          <t>Available</t>
        </is>
      </c>
      <c r="G20" t="n">
        <v>4</v>
      </c>
      <c r="H20" t="inlineStr">
        <is>
          <t>SN75078</t>
        </is>
      </c>
      <c r="I20" s="3" t="n">
        <v>46298</v>
      </c>
      <c r="J20" t="inlineStr"/>
      <c r="K20">
        <f>IF(AND(A20&lt;&gt;"",OR(D20=Manifest!$B$1,E20=Manifest!$B$1)),MAX(K$1:K19)+1,"")</f>
        <v/>
      </c>
    </row>
    <row r="21">
      <c r="A21" t="inlineStr">
        <is>
          <t>EQ-0020</t>
        </is>
      </c>
      <c r="B21" t="inlineStr">
        <is>
          <t>Extension cord 50ft</t>
        </is>
      </c>
      <c r="C21" t="inlineStr">
        <is>
          <t>Power</t>
        </is>
      </c>
      <c r="D21" t="inlineStr">
        <is>
          <t>Location 08</t>
        </is>
      </c>
      <c r="E21" t="inlineStr">
        <is>
          <t>Trailer A</t>
        </is>
      </c>
      <c r="F21" t="inlineStr">
        <is>
          <t>Available</t>
        </is>
      </c>
      <c r="G21" t="n">
        <v>2</v>
      </c>
      <c r="H21" t="inlineStr">
        <is>
          <t>SN66429</t>
        </is>
      </c>
      <c r="I21" s="3" t="n">
        <v>46323</v>
      </c>
      <c r="J21" t="inlineStr"/>
      <c r="K21">
        <f>IF(AND(A21&lt;&gt;"",OR(D21=Manifest!$B$1,E21=Manifest!$B$1)),MAX(K$1:K20)+1,"")</f>
        <v/>
      </c>
    </row>
    <row r="22">
      <c r="A22" t="inlineStr">
        <is>
          <t>EQ-0021</t>
        </is>
      </c>
      <c r="B22" t="inlineStr">
        <is>
          <t>Safety vests (box)</t>
        </is>
      </c>
      <c r="C22" t="inlineStr">
        <is>
          <t>PPE</t>
        </is>
      </c>
      <c r="D22" t="inlineStr">
        <is>
          <t>Location 05</t>
        </is>
      </c>
      <c r="E22" t="inlineStr">
        <is>
          <t>Container C2</t>
        </is>
      </c>
      <c r="F22" t="inlineStr">
        <is>
          <t>Available</t>
        </is>
      </c>
      <c r="G22" t="n">
        <v>3</v>
      </c>
      <c r="H22" t="inlineStr">
        <is>
          <t>SN99485</t>
        </is>
      </c>
      <c r="I22" s="3" t="n">
        <v>46324</v>
      </c>
      <c r="J22" t="inlineStr"/>
      <c r="K22">
        <f>IF(AND(A22&lt;&gt;"",OR(D22=Manifest!$B$1,E22=Manifest!$B$1)),MAX(K$1:K21)+1,"")</f>
        <v/>
      </c>
    </row>
    <row r="23">
      <c r="A23" t="inlineStr">
        <is>
          <t>EQ-0022</t>
        </is>
      </c>
      <c r="B23" t="inlineStr">
        <is>
          <t>Moving blankets (pack)</t>
        </is>
      </c>
      <c r="C23" t="inlineStr">
        <is>
          <t>Moving</t>
        </is>
      </c>
      <c r="D23" t="inlineStr">
        <is>
          <t>Location 04</t>
        </is>
      </c>
      <c r="E23" t="inlineStr">
        <is>
          <t>Van 2</t>
        </is>
      </c>
      <c r="F23" t="inlineStr">
        <is>
          <t>Available</t>
        </is>
      </c>
      <c r="G23" t="n">
        <v>2</v>
      </c>
      <c r="H23" t="inlineStr">
        <is>
          <t>SN40403</t>
        </is>
      </c>
      <c r="I23" s="3" t="n">
        <v>46317</v>
      </c>
      <c r="J23" t="inlineStr"/>
      <c r="K23">
        <f>IF(AND(A23&lt;&gt;"",OR(D23=Manifest!$B$1,E23=Manifest!$B$1)),MAX(K$1:K22)+1,"")</f>
        <v/>
      </c>
    </row>
    <row r="24">
      <c r="A24" t="inlineStr">
        <is>
          <t>EQ-0023</t>
        </is>
      </c>
      <c r="B24" t="inlineStr">
        <is>
          <t>Drill kit</t>
        </is>
      </c>
      <c r="C24" t="inlineStr">
        <is>
          <t>Tools</t>
        </is>
      </c>
      <c r="D24" t="inlineStr">
        <is>
          <t>Location 01</t>
        </is>
      </c>
      <c r="E24" t="inlineStr">
        <is>
          <t>Trailer A</t>
        </is>
      </c>
      <c r="F24" t="inlineStr">
        <is>
          <t>In Repair</t>
        </is>
      </c>
      <c r="G24" t="n">
        <v>2</v>
      </c>
      <c r="H24" t="inlineStr">
        <is>
          <t>SN44438</t>
        </is>
      </c>
      <c r="I24" s="3" t="n">
        <v>46305</v>
      </c>
      <c r="J24" t="inlineStr"/>
      <c r="K24">
        <f>IF(AND(A24&lt;&gt;"",OR(D24=Manifest!$B$1,E24=Manifest!$B$1)),MAX(K$1:K23)+1,"")</f>
        <v/>
      </c>
    </row>
    <row r="25">
      <c r="A25" t="inlineStr">
        <is>
          <t>EQ-0024</t>
        </is>
      </c>
      <c r="B25" t="inlineStr">
        <is>
          <t>Ladder 8ft</t>
        </is>
      </c>
      <c r="C25" t="inlineStr">
        <is>
          <t>Access</t>
        </is>
      </c>
      <c r="D25" t="inlineStr">
        <is>
          <t>Location 03</t>
        </is>
      </c>
      <c r="E25" t="inlineStr">
        <is>
          <t>Trailer A</t>
        </is>
      </c>
      <c r="F25" t="inlineStr">
        <is>
          <t>Available</t>
        </is>
      </c>
      <c r="G25" t="n">
        <v>5</v>
      </c>
      <c r="H25" t="inlineStr">
        <is>
          <t>SN84231</t>
        </is>
      </c>
      <c r="I25" s="3" t="n">
        <v>46306</v>
      </c>
      <c r="J25" t="inlineStr"/>
      <c r="K25">
        <f>IF(AND(A25&lt;&gt;"",OR(D25=Manifest!$B$1,E25=Manifest!$B$1)),MAX(K$1:K24)+1,"")</f>
        <v/>
      </c>
    </row>
    <row r="26">
      <c r="A26" t="inlineStr">
        <is>
          <t>EQ-0025</t>
        </is>
      </c>
      <c r="B26" t="inlineStr">
        <is>
          <t>Extension cord 50ft</t>
        </is>
      </c>
      <c r="C26" t="inlineStr">
        <is>
          <t>Power</t>
        </is>
      </c>
      <c r="D26" t="inlineStr">
        <is>
          <t>Location 12</t>
        </is>
      </c>
      <c r="E26" t="inlineStr">
        <is>
          <t>Shelf / Loose</t>
        </is>
      </c>
      <c r="F26" t="inlineStr">
        <is>
          <t>Available</t>
        </is>
      </c>
      <c r="G26" t="n">
        <v>5</v>
      </c>
      <c r="H26" t="inlineStr">
        <is>
          <t>SN95847</t>
        </is>
      </c>
      <c r="I26" s="3" t="n">
        <v>46317</v>
      </c>
      <c r="J26" t="inlineStr"/>
      <c r="K26">
        <f>IF(AND(A26&lt;&gt;"",OR(D26=Manifest!$B$1,E26=Manifest!$B$1)),MAX(K$1:K25)+1,"")</f>
        <v/>
      </c>
    </row>
    <row r="27">
      <c r="A27" t="inlineStr">
        <is>
          <t>EQ-0026</t>
        </is>
      </c>
      <c r="B27" t="inlineStr">
        <is>
          <t>Floor jack</t>
        </is>
      </c>
      <c r="C27" t="inlineStr">
        <is>
          <t>Vehicle</t>
        </is>
      </c>
      <c r="D27" t="inlineStr">
        <is>
          <t>Location 01</t>
        </is>
      </c>
      <c r="E27" t="inlineStr">
        <is>
          <t>Trailer A</t>
        </is>
      </c>
      <c r="F27" t="inlineStr">
        <is>
          <t>Missing</t>
        </is>
      </c>
      <c r="G27" t="n">
        <v>6</v>
      </c>
      <c r="H27" t="inlineStr">
        <is>
          <t>SN83304</t>
        </is>
      </c>
      <c r="I27" s="3" t="n">
        <v>46308</v>
      </c>
      <c r="J27" t="inlineStr"/>
      <c r="K27">
        <f>IF(AND(A27&lt;&gt;"",OR(D27=Manifest!$B$1,E27=Manifest!$B$1)),MAX(K$1:K26)+1,"")</f>
        <v/>
      </c>
    </row>
    <row r="28">
      <c r="A28" t="inlineStr">
        <is>
          <t>EQ-0027</t>
        </is>
      </c>
      <c r="B28" t="inlineStr">
        <is>
          <t>Moving blankets (pack)</t>
        </is>
      </c>
      <c r="C28" t="inlineStr">
        <is>
          <t>Moving</t>
        </is>
      </c>
      <c r="D28" t="inlineStr">
        <is>
          <t>Location 07</t>
        </is>
      </c>
      <c r="E28" t="inlineStr">
        <is>
          <t>Trailer A</t>
        </is>
      </c>
      <c r="F28" t="inlineStr">
        <is>
          <t>Available</t>
        </is>
      </c>
      <c r="G28" t="n">
        <v>6</v>
      </c>
      <c r="H28" t="inlineStr">
        <is>
          <t>SN62486</t>
        </is>
      </c>
      <c r="I28" s="3" t="n">
        <v>46297</v>
      </c>
      <c r="J28" t="inlineStr"/>
      <c r="K28">
        <f>IF(AND(A28&lt;&gt;"",OR(D28=Manifest!$B$1,E28=Manifest!$B$1)),MAX(K$1:K27)+1,"")</f>
        <v/>
      </c>
    </row>
    <row r="29">
      <c r="A29" t="inlineStr">
        <is>
          <t>EQ-0028</t>
        </is>
      </c>
      <c r="B29" t="inlineStr">
        <is>
          <t>Drill kit</t>
        </is>
      </c>
      <c r="C29" t="inlineStr">
        <is>
          <t>Tools</t>
        </is>
      </c>
      <c r="D29" t="inlineStr">
        <is>
          <t>Location 02</t>
        </is>
      </c>
      <c r="E29" t="inlineStr">
        <is>
          <t>Van 2</t>
        </is>
      </c>
      <c r="F29" t="inlineStr">
        <is>
          <t>Available</t>
        </is>
      </c>
      <c r="G29" t="n">
        <v>1</v>
      </c>
      <c r="H29" t="inlineStr">
        <is>
          <t>SN54571</t>
        </is>
      </c>
      <c r="I29" s="3" t="n">
        <v>46315</v>
      </c>
      <c r="J29" t="inlineStr"/>
      <c r="K29">
        <f>IF(AND(A29&lt;&gt;"",OR(D29=Manifest!$B$1,E29=Manifest!$B$1)),MAX(K$1:K28)+1,"")</f>
        <v/>
      </c>
    </row>
    <row r="30">
      <c r="A30" t="inlineStr">
        <is>
          <t>EQ-0029</t>
        </is>
      </c>
      <c r="B30" t="inlineStr">
        <is>
          <t>Ladder 8ft</t>
        </is>
      </c>
      <c r="C30" t="inlineStr">
        <is>
          <t>Access</t>
        </is>
      </c>
      <c r="D30" t="inlineStr">
        <is>
          <t>Location 02</t>
        </is>
      </c>
      <c r="E30" t="inlineStr">
        <is>
          <t>Van 1</t>
        </is>
      </c>
      <c r="F30" t="inlineStr">
        <is>
          <t>Available</t>
        </is>
      </c>
      <c r="G30" t="n">
        <v>5</v>
      </c>
      <c r="H30" t="inlineStr">
        <is>
          <t>SN23299</t>
        </is>
      </c>
      <c r="I30" s="3" t="n">
        <v>46307</v>
      </c>
      <c r="J30" t="inlineStr"/>
      <c r="K30">
        <f>IF(AND(A30&lt;&gt;"",OR(D30=Manifest!$B$1,E30=Manifest!$B$1)),MAX(K$1:K29)+1,"")</f>
        <v/>
      </c>
    </row>
    <row r="31">
      <c r="A31" t="inlineStr">
        <is>
          <t>EQ-0030</t>
        </is>
      </c>
      <c r="B31" t="inlineStr">
        <is>
          <t>Hard hats (box)</t>
        </is>
      </c>
      <c r="C31" t="inlineStr">
        <is>
          <t>PPE</t>
        </is>
      </c>
      <c r="D31" t="inlineStr">
        <is>
          <t>Location 01</t>
        </is>
      </c>
      <c r="E31" t="inlineStr">
        <is>
          <t>Van 1</t>
        </is>
      </c>
      <c r="F31" t="inlineStr">
        <is>
          <t>In Repair</t>
        </is>
      </c>
      <c r="G31" t="n">
        <v>5</v>
      </c>
      <c r="H31" t="inlineStr">
        <is>
          <t>SN59313</t>
        </is>
      </c>
      <c r="I31" s="3" t="n">
        <v>46300</v>
      </c>
      <c r="J31" t="inlineStr"/>
      <c r="K31">
        <f>IF(AND(A31&lt;&gt;"",OR(D31=Manifest!$B$1,E31=Manifest!$B$1)),MAX(K$1:K30)+1,"")</f>
        <v/>
      </c>
    </row>
    <row r="32">
      <c r="A32" t="inlineStr">
        <is>
          <t>EQ-0031</t>
        </is>
      </c>
      <c r="B32" t="inlineStr">
        <is>
          <t>Shop vac</t>
        </is>
      </c>
      <c r="C32" t="inlineStr">
        <is>
          <t>Cleaning</t>
        </is>
      </c>
      <c r="D32" t="inlineStr">
        <is>
          <t>Location 05</t>
        </is>
      </c>
      <c r="E32" t="inlineStr">
        <is>
          <t>Truck 1</t>
        </is>
      </c>
      <c r="F32" t="inlineStr">
        <is>
          <t>In Use</t>
        </is>
      </c>
      <c r="G32" t="n">
        <v>4</v>
      </c>
      <c r="H32" t="inlineStr">
        <is>
          <t>SN26101</t>
        </is>
      </c>
      <c r="I32" s="3" t="n">
        <v>46299</v>
      </c>
      <c r="J32" t="inlineStr"/>
      <c r="K32">
        <f>IF(AND(A32&lt;&gt;"",OR(D32=Manifest!$B$1,E32=Manifest!$B$1)),MAX(K$1:K31)+1,"")</f>
        <v/>
      </c>
    </row>
    <row r="33">
      <c r="A33" t="inlineStr">
        <is>
          <t>EQ-0032</t>
        </is>
      </c>
      <c r="B33" t="inlineStr">
        <is>
          <t>Tarp 20x30</t>
        </is>
      </c>
      <c r="C33" t="inlineStr">
        <is>
          <t>Cover</t>
        </is>
      </c>
      <c r="D33" t="inlineStr">
        <is>
          <t>Location 08</t>
        </is>
      </c>
      <c r="E33" t="inlineStr">
        <is>
          <t>Trailer A</t>
        </is>
      </c>
      <c r="F33" t="inlineStr">
        <is>
          <t>Available</t>
        </is>
      </c>
      <c r="G33" t="n">
        <v>1</v>
      </c>
      <c r="H33" t="inlineStr">
        <is>
          <t>SN28889</t>
        </is>
      </c>
      <c r="I33" s="3" t="n">
        <v>46299</v>
      </c>
      <c r="J33" t="inlineStr"/>
      <c r="K33">
        <f>IF(AND(A33&lt;&gt;"",OR(D33=Manifest!$B$1,E33=Manifest!$B$1)),MAX(K$1:K32)+1,"")</f>
        <v/>
      </c>
    </row>
    <row r="34">
      <c r="A34" t="inlineStr">
        <is>
          <t>EQ-0033</t>
        </is>
      </c>
      <c r="B34" t="inlineStr">
        <is>
          <t>Floor jack</t>
        </is>
      </c>
      <c r="C34" t="inlineStr">
        <is>
          <t>Vehicle</t>
        </is>
      </c>
      <c r="D34" t="inlineStr">
        <is>
          <t>Location 06</t>
        </is>
      </c>
      <c r="E34" t="inlineStr">
        <is>
          <t>Container C2</t>
        </is>
      </c>
      <c r="F34" t="inlineStr">
        <is>
          <t>Available</t>
        </is>
      </c>
      <c r="G34" t="n">
        <v>6</v>
      </c>
      <c r="H34" t="inlineStr">
        <is>
          <t>SN31160</t>
        </is>
      </c>
      <c r="I34" s="3" t="n">
        <v>46312</v>
      </c>
      <c r="J34" t="inlineStr"/>
      <c r="K34">
        <f>IF(AND(A34&lt;&gt;"",OR(D34=Manifest!$B$1,E34=Manifest!$B$1)),MAX(K$1:K33)+1,"")</f>
        <v/>
      </c>
    </row>
    <row r="35">
      <c r="A35" t="inlineStr">
        <is>
          <t>EQ-0034</t>
        </is>
      </c>
      <c r="B35" t="inlineStr">
        <is>
          <t>Ladder 8ft</t>
        </is>
      </c>
      <c r="C35" t="inlineStr">
        <is>
          <t>Access</t>
        </is>
      </c>
      <c r="D35" t="inlineStr">
        <is>
          <t>Location 04</t>
        </is>
      </c>
      <c r="E35" t="inlineStr">
        <is>
          <t>Container C1</t>
        </is>
      </c>
      <c r="F35" t="inlineStr">
        <is>
          <t>Available</t>
        </is>
      </c>
      <c r="G35" t="n">
        <v>6</v>
      </c>
      <c r="H35" t="inlineStr">
        <is>
          <t>SN81194</t>
        </is>
      </c>
      <c r="I35" s="3" t="n">
        <v>46325</v>
      </c>
      <c r="J35" t="inlineStr"/>
      <c r="K35">
        <f>IF(AND(A35&lt;&gt;"",OR(D35=Manifest!$B$1,E35=Manifest!$B$1)),MAX(K$1:K34)+1,"")</f>
        <v/>
      </c>
    </row>
    <row r="36">
      <c r="A36" t="inlineStr">
        <is>
          <t>EQ-0035</t>
        </is>
      </c>
      <c r="B36" t="inlineStr">
        <is>
          <t>Ladder 8ft</t>
        </is>
      </c>
      <c r="C36" t="inlineStr">
        <is>
          <t>Access</t>
        </is>
      </c>
      <c r="D36" t="inlineStr">
        <is>
          <t>Location 09</t>
        </is>
      </c>
      <c r="E36" t="inlineStr">
        <is>
          <t>Truck 1</t>
        </is>
      </c>
      <c r="F36" t="inlineStr">
        <is>
          <t>Retired</t>
        </is>
      </c>
      <c r="G36" t="n">
        <v>1</v>
      </c>
      <c r="H36" t="inlineStr">
        <is>
          <t>SN44224</t>
        </is>
      </c>
      <c r="I36" s="3" t="n">
        <v>46312</v>
      </c>
      <c r="J36" t="inlineStr"/>
      <c r="K36">
        <f>IF(AND(A36&lt;&gt;"",OR(D36=Manifest!$B$1,E36=Manifest!$B$1)),MAX(K$1:K35)+1,"")</f>
        <v/>
      </c>
    </row>
    <row r="37">
      <c r="A37" t="inlineStr">
        <is>
          <t>EQ-0036</t>
        </is>
      </c>
      <c r="B37" t="inlineStr">
        <is>
          <t>Hand truck</t>
        </is>
      </c>
      <c r="C37" t="inlineStr">
        <is>
          <t>Moving</t>
        </is>
      </c>
      <c r="D37" t="inlineStr">
        <is>
          <t>Location 03</t>
        </is>
      </c>
      <c r="E37" t="inlineStr">
        <is>
          <t>Truck 1</t>
        </is>
      </c>
      <c r="F37" t="inlineStr">
        <is>
          <t>In Use</t>
        </is>
      </c>
      <c r="G37" t="n">
        <v>5</v>
      </c>
      <c r="H37" t="inlineStr">
        <is>
          <t>SN80984</t>
        </is>
      </c>
      <c r="I37" s="3" t="n">
        <v>46320</v>
      </c>
      <c r="J37" t="inlineStr"/>
      <c r="K37">
        <f>IF(AND(A37&lt;&gt;"",OR(D37=Manifest!$B$1,E37=Manifest!$B$1)),MAX(K$1:K36)+1,"")</f>
        <v/>
      </c>
    </row>
    <row r="38">
      <c r="A38" t="inlineStr">
        <is>
          <t>EQ-0037</t>
        </is>
      </c>
      <c r="B38" t="inlineStr">
        <is>
          <t>Safety vests (box)</t>
        </is>
      </c>
      <c r="C38" t="inlineStr">
        <is>
          <t>PPE</t>
        </is>
      </c>
      <c r="D38" t="inlineStr">
        <is>
          <t>Location 06</t>
        </is>
      </c>
      <c r="E38" t="inlineStr">
        <is>
          <t>Container C2</t>
        </is>
      </c>
      <c r="F38" t="inlineStr">
        <is>
          <t>Available</t>
        </is>
      </c>
      <c r="G38" t="n">
        <v>2</v>
      </c>
      <c r="H38" t="inlineStr">
        <is>
          <t>SN41377</t>
        </is>
      </c>
      <c r="I38" s="3" t="n">
        <v>46322</v>
      </c>
      <c r="J38" t="inlineStr"/>
      <c r="K38">
        <f>IF(AND(A38&lt;&gt;"",OR(D38=Manifest!$B$1,E38=Manifest!$B$1)),MAX(K$1:K37)+1,"")</f>
        <v/>
      </c>
    </row>
    <row r="39">
      <c r="A39" t="inlineStr">
        <is>
          <t>EQ-0038</t>
        </is>
      </c>
      <c r="B39" t="inlineStr">
        <is>
          <t>Moving blankets (pack)</t>
        </is>
      </c>
      <c r="C39" t="inlineStr">
        <is>
          <t>Moving</t>
        </is>
      </c>
      <c r="D39" t="inlineStr">
        <is>
          <t>Location 12</t>
        </is>
      </c>
      <c r="E39" t="inlineStr">
        <is>
          <t>Shelf / Loose</t>
        </is>
      </c>
      <c r="F39" t="inlineStr">
        <is>
          <t>Available</t>
        </is>
      </c>
      <c r="G39" t="n">
        <v>5</v>
      </c>
      <c r="H39" t="inlineStr">
        <is>
          <t>SN74589</t>
        </is>
      </c>
      <c r="I39" s="3" t="n">
        <v>46307</v>
      </c>
      <c r="J39" t="inlineStr"/>
      <c r="K39">
        <f>IF(AND(A39&lt;&gt;"",OR(D39=Manifest!$B$1,E39=Manifest!$B$1)),MAX(K$1:K38)+1,"")</f>
        <v/>
      </c>
    </row>
    <row r="40">
      <c r="A40" t="inlineStr">
        <is>
          <t>EQ-0039</t>
        </is>
      </c>
      <c r="B40" t="inlineStr">
        <is>
          <t>Floor jack</t>
        </is>
      </c>
      <c r="C40" t="inlineStr">
        <is>
          <t>Vehicle</t>
        </is>
      </c>
      <c r="D40" t="inlineStr">
        <is>
          <t>Location 01</t>
        </is>
      </c>
      <c r="E40" t="inlineStr">
        <is>
          <t>Van 1</t>
        </is>
      </c>
      <c r="F40" t="inlineStr">
        <is>
          <t>In Use</t>
        </is>
      </c>
      <c r="G40" t="n">
        <v>4</v>
      </c>
      <c r="H40" t="inlineStr">
        <is>
          <t>SN43970</t>
        </is>
      </c>
      <c r="I40" s="3" t="n">
        <v>46302</v>
      </c>
      <c r="J40" t="inlineStr"/>
      <c r="K40">
        <f>IF(AND(A40&lt;&gt;"",OR(D40=Manifest!$B$1,E40=Manifest!$B$1)),MAX(K$1:K39)+1,"")</f>
        <v/>
      </c>
    </row>
    <row r="41">
      <c r="A41" t="inlineStr">
        <is>
          <t>EQ-0040</t>
        </is>
      </c>
      <c r="B41" t="inlineStr">
        <is>
          <t>Floor jack</t>
        </is>
      </c>
      <c r="C41" t="inlineStr">
        <is>
          <t>Vehicle</t>
        </is>
      </c>
      <c r="D41" t="inlineStr">
        <is>
          <t>Location 10</t>
        </is>
      </c>
      <c r="E41" t="inlineStr">
        <is>
          <t>Truck 1</t>
        </is>
      </c>
      <c r="F41" t="inlineStr">
        <is>
          <t>Available</t>
        </is>
      </c>
      <c r="G41" t="n">
        <v>6</v>
      </c>
      <c r="H41" t="inlineStr">
        <is>
          <t>SN55812</t>
        </is>
      </c>
      <c r="I41" s="3" t="n">
        <v>46307</v>
      </c>
      <c r="J41" t="inlineStr"/>
      <c r="K41">
        <f>IF(AND(A41&lt;&gt;"",OR(D41=Manifest!$B$1,E41=Manifest!$B$1)),MAX(K$1:K40)+1,"")</f>
        <v/>
      </c>
    </row>
    <row r="42">
      <c r="A42" t="inlineStr">
        <is>
          <t>EQ-0041</t>
        </is>
      </c>
      <c r="B42" t="inlineStr">
        <is>
          <t>Generator 5kW</t>
        </is>
      </c>
      <c r="C42" t="inlineStr">
        <is>
          <t>Power</t>
        </is>
      </c>
      <c r="D42" t="inlineStr">
        <is>
          <t>Location 04</t>
        </is>
      </c>
      <c r="E42" t="inlineStr">
        <is>
          <t>Van 1</t>
        </is>
      </c>
      <c r="F42" t="inlineStr">
        <is>
          <t>Available</t>
        </is>
      </c>
      <c r="G42" t="n">
        <v>2</v>
      </c>
      <c r="H42" t="inlineStr">
        <is>
          <t>SN54267</t>
        </is>
      </c>
      <c r="I42" s="3" t="n">
        <v>46302</v>
      </c>
      <c r="J42" t="inlineStr"/>
      <c r="K42">
        <f>IF(AND(A42&lt;&gt;"",OR(D42=Manifest!$B$1,E42=Manifest!$B$1)),MAX(K$1:K41)+1,"")</f>
        <v/>
      </c>
    </row>
    <row r="43">
      <c r="A43" t="inlineStr">
        <is>
          <t>EQ-0042</t>
        </is>
      </c>
      <c r="B43" t="inlineStr">
        <is>
          <t>Tarp 20x30</t>
        </is>
      </c>
      <c r="C43" t="inlineStr">
        <is>
          <t>Cover</t>
        </is>
      </c>
      <c r="D43" t="inlineStr">
        <is>
          <t>Location 10</t>
        </is>
      </c>
      <c r="E43" t="inlineStr">
        <is>
          <t>Container C1</t>
        </is>
      </c>
      <c r="F43" t="inlineStr">
        <is>
          <t>In Repair</t>
        </is>
      </c>
      <c r="G43" t="n">
        <v>4</v>
      </c>
      <c r="H43" t="inlineStr">
        <is>
          <t>SN95587</t>
        </is>
      </c>
      <c r="I43" s="3" t="n">
        <v>46307</v>
      </c>
      <c r="J43" t="inlineStr"/>
      <c r="K43">
        <f>IF(AND(A43&lt;&gt;"",OR(D43=Manifest!$B$1,E43=Manifest!$B$1)),MAX(K$1:K42)+1,"")</f>
        <v/>
      </c>
    </row>
    <row r="44">
      <c r="A44" t="inlineStr">
        <is>
          <t>EQ-0043</t>
        </is>
      </c>
      <c r="B44" t="inlineStr">
        <is>
          <t>Shop vac</t>
        </is>
      </c>
      <c r="C44" t="inlineStr">
        <is>
          <t>Cleaning</t>
        </is>
      </c>
      <c r="D44" t="inlineStr">
        <is>
          <t>Location 02</t>
        </is>
      </c>
      <c r="E44" t="inlineStr">
        <is>
          <t>Shelf / Loose</t>
        </is>
      </c>
      <c r="F44" t="inlineStr">
        <is>
          <t>In Use</t>
        </is>
      </c>
      <c r="G44" t="n">
        <v>4</v>
      </c>
      <c r="H44" t="inlineStr">
        <is>
          <t>SN36125</t>
        </is>
      </c>
      <c r="I44" s="3" t="n">
        <v>46311</v>
      </c>
      <c r="J44" t="inlineStr"/>
      <c r="K44">
        <f>IF(AND(A44&lt;&gt;"",OR(D44=Manifest!$B$1,E44=Manifest!$B$1)),MAX(K$1:K43)+1,"")</f>
        <v/>
      </c>
    </row>
    <row r="45">
      <c r="A45" t="inlineStr">
        <is>
          <t>EQ-0044</t>
        </is>
      </c>
      <c r="B45" t="inlineStr">
        <is>
          <t>Extension cord 50ft</t>
        </is>
      </c>
      <c r="C45" t="inlineStr">
        <is>
          <t>Power</t>
        </is>
      </c>
      <c r="D45" t="inlineStr">
        <is>
          <t>Location 07</t>
        </is>
      </c>
      <c r="E45" t="inlineStr">
        <is>
          <t>Shelf / Loose</t>
        </is>
      </c>
      <c r="F45" t="inlineStr">
        <is>
          <t>In Use</t>
        </is>
      </c>
      <c r="G45" t="n">
        <v>1</v>
      </c>
      <c r="H45" t="inlineStr">
        <is>
          <t>SN61883</t>
        </is>
      </c>
      <c r="I45" s="3" t="n">
        <v>46310</v>
      </c>
      <c r="J45" t="inlineStr"/>
      <c r="K45">
        <f>IF(AND(A45&lt;&gt;"",OR(D45=Manifest!$B$1,E45=Manifest!$B$1)),MAX(K$1:K44)+1,"")</f>
        <v/>
      </c>
    </row>
    <row r="46">
      <c r="A46" t="inlineStr">
        <is>
          <t>EQ-0045</t>
        </is>
      </c>
      <c r="B46" t="inlineStr">
        <is>
          <t>Moving blankets (pack)</t>
        </is>
      </c>
      <c r="C46" t="inlineStr">
        <is>
          <t>Moving</t>
        </is>
      </c>
      <c r="D46" t="inlineStr">
        <is>
          <t>Location 12</t>
        </is>
      </c>
      <c r="E46" t="inlineStr">
        <is>
          <t>Van 1</t>
        </is>
      </c>
      <c r="F46" t="inlineStr">
        <is>
          <t>In Use</t>
        </is>
      </c>
      <c r="G46" t="n">
        <v>2</v>
      </c>
      <c r="H46" t="inlineStr">
        <is>
          <t>SN26651</t>
        </is>
      </c>
      <c r="I46" s="3" t="n">
        <v>46296</v>
      </c>
      <c r="J46" t="inlineStr"/>
      <c r="K46">
        <f>IF(AND(A46&lt;&gt;"",OR(D46=Manifest!$B$1,E46=Manifest!$B$1)),MAX(K$1:K45)+1,"")</f>
        <v/>
      </c>
    </row>
    <row r="47">
      <c r="A47" t="inlineStr">
        <is>
          <t>EQ-0046</t>
        </is>
      </c>
      <c r="B47" t="inlineStr">
        <is>
          <t>Extension cord 50ft</t>
        </is>
      </c>
      <c r="C47" t="inlineStr">
        <is>
          <t>Power</t>
        </is>
      </c>
      <c r="D47" t="inlineStr">
        <is>
          <t>Location 10</t>
        </is>
      </c>
      <c r="E47" t="inlineStr">
        <is>
          <t>Trailer A</t>
        </is>
      </c>
      <c r="F47" t="inlineStr">
        <is>
          <t>In Repair</t>
        </is>
      </c>
      <c r="G47" t="n">
        <v>2</v>
      </c>
      <c r="H47" t="inlineStr">
        <is>
          <t>SN90160</t>
        </is>
      </c>
      <c r="I47" s="3" t="n">
        <v>46322</v>
      </c>
      <c r="J47" t="inlineStr"/>
      <c r="K47">
        <f>IF(AND(A47&lt;&gt;"",OR(D47=Manifest!$B$1,E47=Manifest!$B$1)),MAX(K$1:K46)+1,"")</f>
        <v/>
      </c>
    </row>
    <row r="48">
      <c r="A48" t="inlineStr">
        <is>
          <t>EQ-0047</t>
        </is>
      </c>
      <c r="B48" t="inlineStr">
        <is>
          <t>Hard hats (box)</t>
        </is>
      </c>
      <c r="C48" t="inlineStr">
        <is>
          <t>PPE</t>
        </is>
      </c>
      <c r="D48" t="inlineStr">
        <is>
          <t>Location 08</t>
        </is>
      </c>
      <c r="E48" t="inlineStr">
        <is>
          <t>Container C2</t>
        </is>
      </c>
      <c r="F48" t="inlineStr">
        <is>
          <t>Retired</t>
        </is>
      </c>
      <c r="G48" t="n">
        <v>2</v>
      </c>
      <c r="H48" t="inlineStr">
        <is>
          <t>SN81913</t>
        </is>
      </c>
      <c r="I48" s="3" t="n">
        <v>46313</v>
      </c>
      <c r="J48" t="inlineStr"/>
      <c r="K48">
        <f>IF(AND(A48&lt;&gt;"",OR(D48=Manifest!$B$1,E48=Manifest!$B$1)),MAX(K$1:K47)+1,"")</f>
        <v/>
      </c>
    </row>
    <row r="49">
      <c r="A49" t="inlineStr">
        <is>
          <t>EQ-0048</t>
        </is>
      </c>
      <c r="B49" t="inlineStr">
        <is>
          <t>Extension cord 50ft</t>
        </is>
      </c>
      <c r="C49" t="inlineStr">
        <is>
          <t>Power</t>
        </is>
      </c>
      <c r="D49" t="inlineStr">
        <is>
          <t>Location 01</t>
        </is>
      </c>
      <c r="E49" t="inlineStr">
        <is>
          <t>Van 1</t>
        </is>
      </c>
      <c r="F49" t="inlineStr">
        <is>
          <t>In Use</t>
        </is>
      </c>
      <c r="G49" t="n">
        <v>6</v>
      </c>
      <c r="H49" t="inlineStr">
        <is>
          <t>SN95154</t>
        </is>
      </c>
      <c r="I49" s="3" t="n">
        <v>46299</v>
      </c>
      <c r="J49" t="inlineStr"/>
      <c r="K49">
        <f>IF(AND(A49&lt;&gt;"",OR(D49=Manifest!$B$1,E49=Manifest!$B$1)),MAX(K$1:K48)+1,"")</f>
        <v/>
      </c>
    </row>
    <row r="50">
      <c r="A50" t="inlineStr">
        <is>
          <t>EQ-0049</t>
        </is>
      </c>
      <c r="B50" t="inlineStr">
        <is>
          <t>Safety vests (box)</t>
        </is>
      </c>
      <c r="C50" t="inlineStr">
        <is>
          <t>PPE</t>
        </is>
      </c>
      <c r="D50" t="inlineStr">
        <is>
          <t>Location 12</t>
        </is>
      </c>
      <c r="E50" t="inlineStr">
        <is>
          <t>Van 2</t>
        </is>
      </c>
      <c r="F50" t="inlineStr">
        <is>
          <t>Available</t>
        </is>
      </c>
      <c r="G50" t="n">
        <v>2</v>
      </c>
      <c r="H50" t="inlineStr">
        <is>
          <t>SN37661</t>
        </is>
      </c>
      <c r="I50" s="3" t="n">
        <v>46296</v>
      </c>
      <c r="J50" t="inlineStr"/>
      <c r="K50">
        <f>IF(AND(A50&lt;&gt;"",OR(D50=Manifest!$B$1,E50=Manifest!$B$1)),MAX(K$1:K49)+1,"")</f>
        <v/>
      </c>
    </row>
    <row r="51">
      <c r="A51" t="inlineStr">
        <is>
          <t>EQ-0050</t>
        </is>
      </c>
      <c r="B51" t="inlineStr">
        <is>
          <t>Pressure washer</t>
        </is>
      </c>
      <c r="C51" t="inlineStr">
        <is>
          <t>Cleaning</t>
        </is>
      </c>
      <c r="D51" t="inlineStr">
        <is>
          <t>Location 04</t>
        </is>
      </c>
      <c r="E51" t="inlineStr">
        <is>
          <t>Truck 1</t>
        </is>
      </c>
      <c r="F51" t="inlineStr">
        <is>
          <t>Available</t>
        </is>
      </c>
      <c r="G51" t="n">
        <v>5</v>
      </c>
      <c r="H51" t="inlineStr">
        <is>
          <t>SN52728</t>
        </is>
      </c>
      <c r="I51" s="3" t="n">
        <v>46304</v>
      </c>
      <c r="J51" t="inlineStr"/>
      <c r="K51">
        <f>IF(AND(A51&lt;&gt;"",OR(D51=Manifest!$B$1,E51=Manifest!$B$1)),MAX(K$1:K50)+1,"")</f>
        <v/>
      </c>
    </row>
    <row r="52">
      <c r="A52" t="inlineStr">
        <is>
          <t>EQ-0051</t>
        </is>
      </c>
      <c r="B52" t="inlineStr">
        <is>
          <t>Safety vests (box)</t>
        </is>
      </c>
      <c r="C52" t="inlineStr">
        <is>
          <t>PPE</t>
        </is>
      </c>
      <c r="D52" t="inlineStr">
        <is>
          <t>Location 07</t>
        </is>
      </c>
      <c r="E52" t="inlineStr">
        <is>
          <t>Shelf / Loose</t>
        </is>
      </c>
      <c r="F52" t="inlineStr">
        <is>
          <t>Available</t>
        </is>
      </c>
      <c r="G52" t="n">
        <v>6</v>
      </c>
      <c r="H52" t="inlineStr">
        <is>
          <t>SN56371</t>
        </is>
      </c>
      <c r="I52" s="3" t="n">
        <v>46324</v>
      </c>
      <c r="J52" t="inlineStr"/>
      <c r="K52">
        <f>IF(AND(A52&lt;&gt;"",OR(D52=Manifest!$B$1,E52=Manifest!$B$1)),MAX(K$1:K51)+1,"")</f>
        <v/>
      </c>
    </row>
    <row r="53">
      <c r="A53" t="inlineStr">
        <is>
          <t>EQ-0052</t>
        </is>
      </c>
      <c r="B53" t="inlineStr">
        <is>
          <t>Tarp 20x30</t>
        </is>
      </c>
      <c r="C53" t="inlineStr">
        <is>
          <t>Cover</t>
        </is>
      </c>
      <c r="D53" t="inlineStr">
        <is>
          <t>Location 11</t>
        </is>
      </c>
      <c r="E53" t="inlineStr">
        <is>
          <t>Container C1</t>
        </is>
      </c>
      <c r="F53" t="inlineStr">
        <is>
          <t>In Repair</t>
        </is>
      </c>
      <c r="G53" t="n">
        <v>5</v>
      </c>
      <c r="H53" t="inlineStr">
        <is>
          <t>SN65132</t>
        </is>
      </c>
      <c r="I53" s="3" t="n">
        <v>46322</v>
      </c>
      <c r="J53" t="inlineStr"/>
      <c r="K53">
        <f>IF(AND(A53&lt;&gt;"",OR(D53=Manifest!$B$1,E53=Manifest!$B$1)),MAX(K$1:K52)+1,"")</f>
        <v/>
      </c>
    </row>
    <row r="54">
      <c r="A54" t="inlineStr">
        <is>
          <t>EQ-0053</t>
        </is>
      </c>
      <c r="B54" t="inlineStr">
        <is>
          <t>Safety vests (box)</t>
        </is>
      </c>
      <c r="C54" t="inlineStr">
        <is>
          <t>PPE</t>
        </is>
      </c>
      <c r="D54" t="inlineStr">
        <is>
          <t>Location 03</t>
        </is>
      </c>
      <c r="E54" t="inlineStr">
        <is>
          <t>Container C1</t>
        </is>
      </c>
      <c r="F54" t="inlineStr">
        <is>
          <t>Available</t>
        </is>
      </c>
      <c r="G54" t="n">
        <v>5</v>
      </c>
      <c r="H54" t="inlineStr">
        <is>
          <t>SN12451</t>
        </is>
      </c>
      <c r="I54" s="3" t="n">
        <v>46323</v>
      </c>
      <c r="J54" t="inlineStr"/>
      <c r="K54">
        <f>IF(AND(A54&lt;&gt;"",OR(D54=Manifest!$B$1,E54=Manifest!$B$1)),MAX(K$1:K53)+1,"")</f>
        <v/>
      </c>
    </row>
    <row r="55">
      <c r="A55" t="inlineStr">
        <is>
          <t>EQ-0054</t>
        </is>
      </c>
      <c r="B55" t="inlineStr">
        <is>
          <t>Tarp 20x30</t>
        </is>
      </c>
      <c r="C55" t="inlineStr">
        <is>
          <t>Cover</t>
        </is>
      </c>
      <c r="D55" t="inlineStr">
        <is>
          <t>Location 03</t>
        </is>
      </c>
      <c r="E55" t="inlineStr">
        <is>
          <t>Container C1</t>
        </is>
      </c>
      <c r="F55" t="inlineStr">
        <is>
          <t>Available</t>
        </is>
      </c>
      <c r="G55" t="n">
        <v>2</v>
      </c>
      <c r="H55" t="inlineStr">
        <is>
          <t>SN32589</t>
        </is>
      </c>
      <c r="I55" s="3" t="n">
        <v>46300</v>
      </c>
      <c r="J55" t="inlineStr"/>
      <c r="K55">
        <f>IF(AND(A55&lt;&gt;"",OR(D55=Manifest!$B$1,E55=Manifest!$B$1)),MAX(K$1:K54)+1,"")</f>
        <v/>
      </c>
    </row>
    <row r="56">
      <c r="A56" t="inlineStr">
        <is>
          <t>EQ-0055</t>
        </is>
      </c>
      <c r="B56" t="inlineStr">
        <is>
          <t>Tarp 20x30</t>
        </is>
      </c>
      <c r="C56" t="inlineStr">
        <is>
          <t>Cover</t>
        </is>
      </c>
      <c r="D56" t="inlineStr">
        <is>
          <t>Location 10</t>
        </is>
      </c>
      <c r="E56" t="inlineStr">
        <is>
          <t>Container C2</t>
        </is>
      </c>
      <c r="F56" t="inlineStr">
        <is>
          <t>Available</t>
        </is>
      </c>
      <c r="G56" t="n">
        <v>1</v>
      </c>
      <c r="H56" t="inlineStr">
        <is>
          <t>SN52727</t>
        </is>
      </c>
      <c r="I56" s="3" t="n">
        <v>46317</v>
      </c>
      <c r="J56" t="inlineStr"/>
      <c r="K56">
        <f>IF(AND(A56&lt;&gt;"",OR(D56=Manifest!$B$1,E56=Manifest!$B$1)),MAX(K$1:K55)+1,"")</f>
        <v/>
      </c>
    </row>
    <row r="57">
      <c r="A57" t="inlineStr">
        <is>
          <t>EQ-0056</t>
        </is>
      </c>
      <c r="B57" t="inlineStr">
        <is>
          <t>Safety vests (box)</t>
        </is>
      </c>
      <c r="C57" t="inlineStr">
        <is>
          <t>PPE</t>
        </is>
      </c>
      <c r="D57" t="inlineStr">
        <is>
          <t>Location 09</t>
        </is>
      </c>
      <c r="E57" t="inlineStr">
        <is>
          <t>Container C1</t>
        </is>
      </c>
      <c r="F57" t="inlineStr">
        <is>
          <t>Available</t>
        </is>
      </c>
      <c r="G57" t="n">
        <v>1</v>
      </c>
      <c r="H57" t="inlineStr">
        <is>
          <t>SN83439</t>
        </is>
      </c>
      <c r="I57" s="3" t="n">
        <v>46297</v>
      </c>
      <c r="J57" t="inlineStr"/>
      <c r="K57">
        <f>IF(AND(A57&lt;&gt;"",OR(D57=Manifest!$B$1,E57=Manifest!$B$1)),MAX(K$1:K56)+1,"")</f>
        <v/>
      </c>
    </row>
    <row r="58">
      <c r="A58" t="inlineStr">
        <is>
          <t>EQ-0057</t>
        </is>
      </c>
      <c r="B58" t="inlineStr">
        <is>
          <t>Drill kit</t>
        </is>
      </c>
      <c r="C58" t="inlineStr">
        <is>
          <t>Tools</t>
        </is>
      </c>
      <c r="D58" t="inlineStr">
        <is>
          <t>Location 04</t>
        </is>
      </c>
      <c r="E58" t="inlineStr">
        <is>
          <t>Truck 1</t>
        </is>
      </c>
      <c r="F58" t="inlineStr">
        <is>
          <t>Available</t>
        </is>
      </c>
      <c r="G58" t="n">
        <v>1</v>
      </c>
      <c r="H58" t="inlineStr">
        <is>
          <t>SN76547</t>
        </is>
      </c>
      <c r="I58" s="3" t="n">
        <v>46310</v>
      </c>
      <c r="J58" t="inlineStr"/>
      <c r="K58">
        <f>IF(AND(A58&lt;&gt;"",OR(D58=Manifest!$B$1,E58=Manifest!$B$1)),MAX(K$1:K57)+1,"")</f>
        <v/>
      </c>
    </row>
    <row r="59">
      <c r="A59" t="inlineStr">
        <is>
          <t>EQ-0058</t>
        </is>
      </c>
      <c r="B59" t="inlineStr">
        <is>
          <t>Safety vests (box)</t>
        </is>
      </c>
      <c r="C59" t="inlineStr">
        <is>
          <t>PPE</t>
        </is>
      </c>
      <c r="D59" t="inlineStr">
        <is>
          <t>Location 01</t>
        </is>
      </c>
      <c r="E59" t="inlineStr">
        <is>
          <t>Shelf / Loose</t>
        </is>
      </c>
      <c r="F59" t="inlineStr">
        <is>
          <t>Missing</t>
        </is>
      </c>
      <c r="G59" t="n">
        <v>1</v>
      </c>
      <c r="H59" t="inlineStr">
        <is>
          <t>SN68097</t>
        </is>
      </c>
      <c r="I59" s="3" t="n">
        <v>46306</v>
      </c>
      <c r="J59" t="inlineStr"/>
      <c r="K59">
        <f>IF(AND(A59&lt;&gt;"",OR(D59=Manifest!$B$1,E59=Manifest!$B$1)),MAX(K$1:K58)+1,"")</f>
        <v/>
      </c>
    </row>
    <row r="60">
      <c r="A60" t="inlineStr">
        <is>
          <t>EQ-0059</t>
        </is>
      </c>
      <c r="B60" t="inlineStr">
        <is>
          <t>Hard hats (box)</t>
        </is>
      </c>
      <c r="C60" t="inlineStr">
        <is>
          <t>PPE</t>
        </is>
      </c>
      <c r="D60" t="inlineStr">
        <is>
          <t>Location 09</t>
        </is>
      </c>
      <c r="E60" t="inlineStr">
        <is>
          <t>Container C1</t>
        </is>
      </c>
      <c r="F60" t="inlineStr">
        <is>
          <t>Available</t>
        </is>
      </c>
      <c r="G60" t="n">
        <v>6</v>
      </c>
      <c r="H60" t="inlineStr">
        <is>
          <t>SN46331</t>
        </is>
      </c>
      <c r="I60" s="3" t="n">
        <v>46310</v>
      </c>
      <c r="J60" t="inlineStr"/>
      <c r="K60">
        <f>IF(AND(A60&lt;&gt;"",OR(D60=Manifest!$B$1,E60=Manifest!$B$1)),MAX(K$1:K59)+1,"")</f>
        <v/>
      </c>
    </row>
    <row r="61">
      <c r="A61" t="inlineStr">
        <is>
          <t>EQ-0060</t>
        </is>
      </c>
      <c r="B61" t="inlineStr">
        <is>
          <t>Safety vests (box)</t>
        </is>
      </c>
      <c r="C61" t="inlineStr">
        <is>
          <t>PPE</t>
        </is>
      </c>
      <c r="D61" t="inlineStr">
        <is>
          <t>Location 09</t>
        </is>
      </c>
      <c r="E61" t="inlineStr">
        <is>
          <t>Shelf / Loose</t>
        </is>
      </c>
      <c r="F61" t="inlineStr">
        <is>
          <t>Available</t>
        </is>
      </c>
      <c r="G61" t="n">
        <v>2</v>
      </c>
      <c r="H61" t="inlineStr">
        <is>
          <t>SN78578</t>
        </is>
      </c>
      <c r="I61" s="3" t="n">
        <v>46324</v>
      </c>
      <c r="J61" t="inlineStr"/>
      <c r="K61">
        <f>IF(AND(A61&lt;&gt;"",OR(D61=Manifest!$B$1,E61=Manifest!$B$1)),MAX(K$1:K60)+1,"")</f>
        <v/>
      </c>
    </row>
    <row r="62">
      <c r="K62">
        <f>IF(AND(A62&lt;&gt;"",OR(D62=Manifest!$B$1,E62=Manifest!$B$1)),MAX(K$1:K61)+1,"")</f>
        <v/>
      </c>
    </row>
    <row r="63">
      <c r="K63">
        <f>IF(AND(A63&lt;&gt;"",OR(D63=Manifest!$B$1,E63=Manifest!$B$1)),MAX(K$1:K62)+1,"")</f>
        <v/>
      </c>
    </row>
    <row r="64">
      <c r="K64">
        <f>IF(AND(A64&lt;&gt;"",OR(D64=Manifest!$B$1,E64=Manifest!$B$1)),MAX(K$1:K63)+1,"")</f>
        <v/>
      </c>
    </row>
    <row r="65">
      <c r="K65">
        <f>IF(AND(A65&lt;&gt;"",OR(D65=Manifest!$B$1,E65=Manifest!$B$1)),MAX(K$1:K64)+1,"")</f>
        <v/>
      </c>
    </row>
    <row r="66">
      <c r="K66">
        <f>IF(AND(A66&lt;&gt;"",OR(D66=Manifest!$B$1,E66=Manifest!$B$1)),MAX(K$1:K65)+1,"")</f>
        <v/>
      </c>
    </row>
    <row r="67">
      <c r="K67">
        <f>IF(AND(A67&lt;&gt;"",OR(D67=Manifest!$B$1,E67=Manifest!$B$1)),MAX(K$1:K66)+1,"")</f>
        <v/>
      </c>
    </row>
    <row r="68">
      <c r="K68">
        <f>IF(AND(A68&lt;&gt;"",OR(D68=Manifest!$B$1,E68=Manifest!$B$1)),MAX(K$1:K67)+1,"")</f>
        <v/>
      </c>
    </row>
    <row r="69">
      <c r="K69">
        <f>IF(AND(A69&lt;&gt;"",OR(D69=Manifest!$B$1,E69=Manifest!$B$1)),MAX(K$1:K68)+1,"")</f>
        <v/>
      </c>
    </row>
    <row r="70">
      <c r="K70">
        <f>IF(AND(A70&lt;&gt;"",OR(D70=Manifest!$B$1,E70=Manifest!$B$1)),MAX(K$1:K69)+1,"")</f>
        <v/>
      </c>
    </row>
    <row r="71">
      <c r="K71">
        <f>IF(AND(A71&lt;&gt;"",OR(D71=Manifest!$B$1,E71=Manifest!$B$1)),MAX(K$1:K70)+1,"")</f>
        <v/>
      </c>
    </row>
    <row r="72">
      <c r="K72">
        <f>IF(AND(A72&lt;&gt;"",OR(D72=Manifest!$B$1,E72=Manifest!$B$1)),MAX(K$1:K71)+1,"")</f>
        <v/>
      </c>
    </row>
    <row r="73">
      <c r="K73">
        <f>IF(AND(A73&lt;&gt;"",OR(D73=Manifest!$B$1,E73=Manifest!$B$1)),MAX(K$1:K72)+1,"")</f>
        <v/>
      </c>
    </row>
    <row r="74">
      <c r="K74">
        <f>IF(AND(A74&lt;&gt;"",OR(D74=Manifest!$B$1,E74=Manifest!$B$1)),MAX(K$1:K73)+1,"")</f>
        <v/>
      </c>
    </row>
    <row r="75">
      <c r="K75">
        <f>IF(AND(A75&lt;&gt;"",OR(D75=Manifest!$B$1,E75=Manifest!$B$1)),MAX(K$1:K74)+1,"")</f>
        <v/>
      </c>
    </row>
    <row r="76">
      <c r="K76">
        <f>IF(AND(A76&lt;&gt;"",OR(D76=Manifest!$B$1,E76=Manifest!$B$1)),MAX(K$1:K75)+1,"")</f>
        <v/>
      </c>
    </row>
    <row r="77">
      <c r="K77">
        <f>IF(AND(A77&lt;&gt;"",OR(D77=Manifest!$B$1,E77=Manifest!$B$1)),MAX(K$1:K76)+1,"")</f>
        <v/>
      </c>
    </row>
    <row r="78">
      <c r="K78">
        <f>IF(AND(A78&lt;&gt;"",OR(D78=Manifest!$B$1,E78=Manifest!$B$1)),MAX(K$1:K77)+1,"")</f>
        <v/>
      </c>
    </row>
    <row r="79">
      <c r="K79">
        <f>IF(AND(A79&lt;&gt;"",OR(D79=Manifest!$B$1,E79=Manifest!$B$1)),MAX(K$1:K78)+1,"")</f>
        <v/>
      </c>
    </row>
    <row r="80">
      <c r="K80">
        <f>IF(AND(A80&lt;&gt;"",OR(D80=Manifest!$B$1,E80=Manifest!$B$1)),MAX(K$1:K79)+1,"")</f>
        <v/>
      </c>
    </row>
    <row r="81">
      <c r="K81">
        <f>IF(AND(A81&lt;&gt;"",OR(D81=Manifest!$B$1,E81=Manifest!$B$1)),MAX(K$1:K80)+1,"")</f>
        <v/>
      </c>
    </row>
    <row r="82">
      <c r="K82">
        <f>IF(AND(A82&lt;&gt;"",OR(D82=Manifest!$B$1,E82=Manifest!$B$1)),MAX(K$1:K81)+1,"")</f>
        <v/>
      </c>
    </row>
    <row r="83">
      <c r="K83">
        <f>IF(AND(A83&lt;&gt;"",OR(D83=Manifest!$B$1,E83=Manifest!$B$1)),MAX(K$1:K82)+1,"")</f>
        <v/>
      </c>
    </row>
    <row r="84">
      <c r="K84">
        <f>IF(AND(A84&lt;&gt;"",OR(D84=Manifest!$B$1,E84=Manifest!$B$1)),MAX(K$1:K83)+1,"")</f>
        <v/>
      </c>
    </row>
    <row r="85">
      <c r="K85">
        <f>IF(AND(A85&lt;&gt;"",OR(D85=Manifest!$B$1,E85=Manifest!$B$1)),MAX(K$1:K84)+1,"")</f>
        <v/>
      </c>
    </row>
    <row r="86">
      <c r="K86">
        <f>IF(AND(A86&lt;&gt;"",OR(D86=Manifest!$B$1,E86=Manifest!$B$1)),MAX(K$1:K85)+1,"")</f>
        <v/>
      </c>
    </row>
    <row r="87">
      <c r="K87">
        <f>IF(AND(A87&lt;&gt;"",OR(D87=Manifest!$B$1,E87=Manifest!$B$1)),MAX(K$1:K86)+1,"")</f>
        <v/>
      </c>
    </row>
    <row r="88">
      <c r="K88">
        <f>IF(AND(A88&lt;&gt;"",OR(D88=Manifest!$B$1,E88=Manifest!$B$1)),MAX(K$1:K87)+1,"")</f>
        <v/>
      </c>
    </row>
    <row r="89">
      <c r="K89">
        <f>IF(AND(A89&lt;&gt;"",OR(D89=Manifest!$B$1,E89=Manifest!$B$1)),MAX(K$1:K88)+1,"")</f>
        <v/>
      </c>
    </row>
    <row r="90">
      <c r="K90">
        <f>IF(AND(A90&lt;&gt;"",OR(D90=Manifest!$B$1,E90=Manifest!$B$1)),MAX(K$1:K89)+1,"")</f>
        <v/>
      </c>
    </row>
    <row r="91">
      <c r="K91">
        <f>IF(AND(A91&lt;&gt;"",OR(D91=Manifest!$B$1,E91=Manifest!$B$1)),MAX(K$1:K90)+1,"")</f>
        <v/>
      </c>
    </row>
    <row r="92">
      <c r="K92">
        <f>IF(AND(A92&lt;&gt;"",OR(D92=Manifest!$B$1,E92=Manifest!$B$1)),MAX(K$1:K91)+1,"")</f>
        <v/>
      </c>
    </row>
    <row r="93">
      <c r="K93">
        <f>IF(AND(A93&lt;&gt;"",OR(D93=Manifest!$B$1,E93=Manifest!$B$1)),MAX(K$1:K92)+1,"")</f>
        <v/>
      </c>
    </row>
    <row r="94">
      <c r="K94">
        <f>IF(AND(A94&lt;&gt;"",OR(D94=Manifest!$B$1,E94=Manifest!$B$1)),MAX(K$1:K93)+1,"")</f>
        <v/>
      </c>
    </row>
    <row r="95">
      <c r="K95">
        <f>IF(AND(A95&lt;&gt;"",OR(D95=Manifest!$B$1,E95=Manifest!$B$1)),MAX(K$1:K94)+1,"")</f>
        <v/>
      </c>
    </row>
    <row r="96">
      <c r="K96">
        <f>IF(AND(A96&lt;&gt;"",OR(D96=Manifest!$B$1,E96=Manifest!$B$1)),MAX(K$1:K95)+1,"")</f>
        <v/>
      </c>
    </row>
    <row r="97">
      <c r="K97">
        <f>IF(AND(A97&lt;&gt;"",OR(D97=Manifest!$B$1,E97=Manifest!$B$1)),MAX(K$1:K96)+1,"")</f>
        <v/>
      </c>
    </row>
    <row r="98">
      <c r="K98">
        <f>IF(AND(A98&lt;&gt;"",OR(D98=Manifest!$B$1,E98=Manifest!$B$1)),MAX(K$1:K97)+1,"")</f>
        <v/>
      </c>
    </row>
    <row r="99">
      <c r="K99">
        <f>IF(AND(A99&lt;&gt;"",OR(D99=Manifest!$B$1,E99=Manifest!$B$1)),MAX(K$1:K98)+1,"")</f>
        <v/>
      </c>
    </row>
    <row r="100">
      <c r="K100">
        <f>IF(AND(A100&lt;&gt;"",OR(D100=Manifest!$B$1,E100=Manifest!$B$1)),MAX(K$1:K99)+1,"")</f>
        <v/>
      </c>
    </row>
    <row r="101">
      <c r="K101">
        <f>IF(AND(A101&lt;&gt;"",OR(D101=Manifest!$B$1,E101=Manifest!$B$1)),MAX(K$1:K100)+1,"")</f>
        <v/>
      </c>
    </row>
    <row r="102">
      <c r="K102">
        <f>IF(AND(A102&lt;&gt;"",OR(D102=Manifest!$B$1,E102=Manifest!$B$1)),MAX(K$1:K101)+1,"")</f>
        <v/>
      </c>
    </row>
    <row r="103">
      <c r="K103">
        <f>IF(AND(A103&lt;&gt;"",OR(D103=Manifest!$B$1,E103=Manifest!$B$1)),MAX(K$1:K102)+1,"")</f>
        <v/>
      </c>
    </row>
    <row r="104">
      <c r="K104">
        <f>IF(AND(A104&lt;&gt;"",OR(D104=Manifest!$B$1,E104=Manifest!$B$1)),MAX(K$1:K103)+1,"")</f>
        <v/>
      </c>
    </row>
    <row r="105">
      <c r="K105">
        <f>IF(AND(A105&lt;&gt;"",OR(D105=Manifest!$B$1,E105=Manifest!$B$1)),MAX(K$1:K104)+1,"")</f>
        <v/>
      </c>
    </row>
    <row r="106">
      <c r="K106">
        <f>IF(AND(A106&lt;&gt;"",OR(D106=Manifest!$B$1,E106=Manifest!$B$1)),MAX(K$1:K105)+1,"")</f>
        <v/>
      </c>
    </row>
    <row r="107">
      <c r="K107">
        <f>IF(AND(A107&lt;&gt;"",OR(D107=Manifest!$B$1,E107=Manifest!$B$1)),MAX(K$1:K106)+1,"")</f>
        <v/>
      </c>
    </row>
    <row r="108">
      <c r="K108">
        <f>IF(AND(A108&lt;&gt;"",OR(D108=Manifest!$B$1,E108=Manifest!$B$1)),MAX(K$1:K107)+1,"")</f>
        <v/>
      </c>
    </row>
    <row r="109">
      <c r="K109">
        <f>IF(AND(A109&lt;&gt;"",OR(D109=Manifest!$B$1,E109=Manifest!$B$1)),MAX(K$1:K108)+1,"")</f>
        <v/>
      </c>
    </row>
    <row r="110">
      <c r="K110">
        <f>IF(AND(A110&lt;&gt;"",OR(D110=Manifest!$B$1,E110=Manifest!$B$1)),MAX(K$1:K109)+1,"")</f>
        <v/>
      </c>
    </row>
    <row r="111">
      <c r="K111">
        <f>IF(AND(A111&lt;&gt;"",OR(D111=Manifest!$B$1,E111=Manifest!$B$1)),MAX(K$1:K110)+1,"")</f>
        <v/>
      </c>
    </row>
    <row r="112">
      <c r="K112">
        <f>IF(AND(A112&lt;&gt;"",OR(D112=Manifest!$B$1,E112=Manifest!$B$1)),MAX(K$1:K111)+1,"")</f>
        <v/>
      </c>
    </row>
    <row r="113">
      <c r="K113">
        <f>IF(AND(A113&lt;&gt;"",OR(D113=Manifest!$B$1,E113=Manifest!$B$1)),MAX(K$1:K112)+1,"")</f>
        <v/>
      </c>
    </row>
    <row r="114">
      <c r="K114">
        <f>IF(AND(A114&lt;&gt;"",OR(D114=Manifest!$B$1,E114=Manifest!$B$1)),MAX(K$1:K113)+1,"")</f>
        <v/>
      </c>
    </row>
    <row r="115">
      <c r="K115">
        <f>IF(AND(A115&lt;&gt;"",OR(D115=Manifest!$B$1,E115=Manifest!$B$1)),MAX(K$1:K114)+1,"")</f>
        <v/>
      </c>
    </row>
    <row r="116">
      <c r="K116">
        <f>IF(AND(A116&lt;&gt;"",OR(D116=Manifest!$B$1,E116=Manifest!$B$1)),MAX(K$1:K115)+1,"")</f>
        <v/>
      </c>
    </row>
    <row r="117">
      <c r="K117">
        <f>IF(AND(A117&lt;&gt;"",OR(D117=Manifest!$B$1,E117=Manifest!$B$1)),MAX(K$1:K116)+1,"")</f>
        <v/>
      </c>
    </row>
    <row r="118">
      <c r="K118">
        <f>IF(AND(A118&lt;&gt;"",OR(D118=Manifest!$B$1,E118=Manifest!$B$1)),MAX(K$1:K117)+1,"")</f>
        <v/>
      </c>
    </row>
    <row r="119">
      <c r="K119">
        <f>IF(AND(A119&lt;&gt;"",OR(D119=Manifest!$B$1,E119=Manifest!$B$1)),MAX(K$1:K118)+1,"")</f>
        <v/>
      </c>
    </row>
    <row r="120">
      <c r="K120">
        <f>IF(AND(A120&lt;&gt;"",OR(D120=Manifest!$B$1,E120=Manifest!$B$1)),MAX(K$1:K119)+1,"")</f>
        <v/>
      </c>
    </row>
    <row r="121">
      <c r="K121">
        <f>IF(AND(A121&lt;&gt;"",OR(D121=Manifest!$B$1,E121=Manifest!$B$1)),MAX(K$1:K120)+1,"")</f>
        <v/>
      </c>
    </row>
    <row r="122">
      <c r="K122">
        <f>IF(AND(A122&lt;&gt;"",OR(D122=Manifest!$B$1,E122=Manifest!$B$1)),MAX(K$1:K121)+1,"")</f>
        <v/>
      </c>
    </row>
    <row r="123">
      <c r="K123">
        <f>IF(AND(A123&lt;&gt;"",OR(D123=Manifest!$B$1,E123=Manifest!$B$1)),MAX(K$1:K122)+1,"")</f>
        <v/>
      </c>
    </row>
    <row r="124">
      <c r="K124">
        <f>IF(AND(A124&lt;&gt;"",OR(D124=Manifest!$B$1,E124=Manifest!$B$1)),MAX(K$1:K123)+1,"")</f>
        <v/>
      </c>
    </row>
    <row r="125">
      <c r="K125">
        <f>IF(AND(A125&lt;&gt;"",OR(D125=Manifest!$B$1,E125=Manifest!$B$1)),MAX(K$1:K124)+1,"")</f>
        <v/>
      </c>
    </row>
    <row r="126">
      <c r="K126">
        <f>IF(AND(A126&lt;&gt;"",OR(D126=Manifest!$B$1,E126=Manifest!$B$1)),MAX(K$1:K125)+1,"")</f>
        <v/>
      </c>
    </row>
    <row r="127">
      <c r="K127">
        <f>IF(AND(A127&lt;&gt;"",OR(D127=Manifest!$B$1,E127=Manifest!$B$1)),MAX(K$1:K126)+1,"")</f>
        <v/>
      </c>
    </row>
    <row r="128">
      <c r="K128">
        <f>IF(AND(A128&lt;&gt;"",OR(D128=Manifest!$B$1,E128=Manifest!$B$1)),MAX(K$1:K127)+1,"")</f>
        <v/>
      </c>
    </row>
    <row r="129">
      <c r="K129">
        <f>IF(AND(A129&lt;&gt;"",OR(D129=Manifest!$B$1,E129=Manifest!$B$1)),MAX(K$1:K128)+1,"")</f>
        <v/>
      </c>
    </row>
    <row r="130">
      <c r="K130">
        <f>IF(AND(A130&lt;&gt;"",OR(D130=Manifest!$B$1,E130=Manifest!$B$1)),MAX(K$1:K129)+1,"")</f>
        <v/>
      </c>
    </row>
    <row r="131">
      <c r="K131">
        <f>IF(AND(A131&lt;&gt;"",OR(D131=Manifest!$B$1,E131=Manifest!$B$1)),MAX(K$1:K130)+1,"")</f>
        <v/>
      </c>
    </row>
    <row r="132">
      <c r="K132">
        <f>IF(AND(A132&lt;&gt;"",OR(D132=Manifest!$B$1,E132=Manifest!$B$1)),MAX(K$1:K131)+1,"")</f>
        <v/>
      </c>
    </row>
    <row r="133">
      <c r="K133">
        <f>IF(AND(A133&lt;&gt;"",OR(D133=Manifest!$B$1,E133=Manifest!$B$1)),MAX(K$1:K132)+1,"")</f>
        <v/>
      </c>
    </row>
    <row r="134">
      <c r="K134">
        <f>IF(AND(A134&lt;&gt;"",OR(D134=Manifest!$B$1,E134=Manifest!$B$1)),MAX(K$1:K133)+1,"")</f>
        <v/>
      </c>
    </row>
    <row r="135">
      <c r="K135">
        <f>IF(AND(A135&lt;&gt;"",OR(D135=Manifest!$B$1,E135=Manifest!$B$1)),MAX(K$1:K134)+1,"")</f>
        <v/>
      </c>
    </row>
    <row r="136">
      <c r="K136">
        <f>IF(AND(A136&lt;&gt;"",OR(D136=Manifest!$B$1,E136=Manifest!$B$1)),MAX(K$1:K135)+1,"")</f>
        <v/>
      </c>
    </row>
    <row r="137">
      <c r="K137">
        <f>IF(AND(A137&lt;&gt;"",OR(D137=Manifest!$B$1,E137=Manifest!$B$1)),MAX(K$1:K136)+1,"")</f>
        <v/>
      </c>
    </row>
    <row r="138">
      <c r="K138">
        <f>IF(AND(A138&lt;&gt;"",OR(D138=Manifest!$B$1,E138=Manifest!$B$1)),MAX(K$1:K137)+1,"")</f>
        <v/>
      </c>
    </row>
    <row r="139">
      <c r="K139">
        <f>IF(AND(A139&lt;&gt;"",OR(D139=Manifest!$B$1,E139=Manifest!$B$1)),MAX(K$1:K138)+1,"")</f>
        <v/>
      </c>
    </row>
    <row r="140">
      <c r="K140">
        <f>IF(AND(A140&lt;&gt;"",OR(D140=Manifest!$B$1,E140=Manifest!$B$1)),MAX(K$1:K139)+1,"")</f>
        <v/>
      </c>
    </row>
    <row r="141">
      <c r="K141">
        <f>IF(AND(A141&lt;&gt;"",OR(D141=Manifest!$B$1,E141=Manifest!$B$1)),MAX(K$1:K140)+1,"")</f>
        <v/>
      </c>
    </row>
    <row r="142">
      <c r="K142">
        <f>IF(AND(A142&lt;&gt;"",OR(D142=Manifest!$B$1,E142=Manifest!$B$1)),MAX(K$1:K141)+1,"")</f>
        <v/>
      </c>
    </row>
    <row r="143">
      <c r="K143">
        <f>IF(AND(A143&lt;&gt;"",OR(D143=Manifest!$B$1,E143=Manifest!$B$1)),MAX(K$1:K142)+1,"")</f>
        <v/>
      </c>
    </row>
    <row r="144">
      <c r="K144">
        <f>IF(AND(A144&lt;&gt;"",OR(D144=Manifest!$B$1,E144=Manifest!$B$1)),MAX(K$1:K143)+1,"")</f>
        <v/>
      </c>
    </row>
    <row r="145">
      <c r="K145">
        <f>IF(AND(A145&lt;&gt;"",OR(D145=Manifest!$B$1,E145=Manifest!$B$1)),MAX(K$1:K144)+1,"")</f>
        <v/>
      </c>
    </row>
    <row r="146">
      <c r="K146">
        <f>IF(AND(A146&lt;&gt;"",OR(D146=Manifest!$B$1,E146=Manifest!$B$1)),MAX(K$1:K145)+1,"")</f>
        <v/>
      </c>
    </row>
    <row r="147">
      <c r="K147">
        <f>IF(AND(A147&lt;&gt;"",OR(D147=Manifest!$B$1,E147=Manifest!$B$1)),MAX(K$1:K146)+1,"")</f>
        <v/>
      </c>
    </row>
    <row r="148">
      <c r="K148">
        <f>IF(AND(A148&lt;&gt;"",OR(D148=Manifest!$B$1,E148=Manifest!$B$1)),MAX(K$1:K147)+1,"")</f>
        <v/>
      </c>
    </row>
    <row r="149">
      <c r="K149">
        <f>IF(AND(A149&lt;&gt;"",OR(D149=Manifest!$B$1,E149=Manifest!$B$1)),MAX(K$1:K148)+1,"")</f>
        <v/>
      </c>
    </row>
    <row r="150">
      <c r="K150">
        <f>IF(AND(A150&lt;&gt;"",OR(D150=Manifest!$B$1,E150=Manifest!$B$1)),MAX(K$1:K149)+1,"")</f>
        <v/>
      </c>
    </row>
    <row r="151">
      <c r="K151">
        <f>IF(AND(A151&lt;&gt;"",OR(D151=Manifest!$B$1,E151=Manifest!$B$1)),MAX(K$1:K150)+1,"")</f>
        <v/>
      </c>
    </row>
    <row r="152">
      <c r="K152">
        <f>IF(AND(A152&lt;&gt;"",OR(D152=Manifest!$B$1,E152=Manifest!$B$1)),MAX(K$1:K151)+1,"")</f>
        <v/>
      </c>
    </row>
    <row r="153">
      <c r="K153">
        <f>IF(AND(A153&lt;&gt;"",OR(D153=Manifest!$B$1,E153=Manifest!$B$1)),MAX(K$1:K152)+1,"")</f>
        <v/>
      </c>
    </row>
    <row r="154">
      <c r="K154">
        <f>IF(AND(A154&lt;&gt;"",OR(D154=Manifest!$B$1,E154=Manifest!$B$1)),MAX(K$1:K153)+1,"")</f>
        <v/>
      </c>
    </row>
    <row r="155">
      <c r="K155">
        <f>IF(AND(A155&lt;&gt;"",OR(D155=Manifest!$B$1,E155=Manifest!$B$1)),MAX(K$1:K154)+1,"")</f>
        <v/>
      </c>
    </row>
    <row r="156">
      <c r="K156">
        <f>IF(AND(A156&lt;&gt;"",OR(D156=Manifest!$B$1,E156=Manifest!$B$1)),MAX(K$1:K155)+1,"")</f>
        <v/>
      </c>
    </row>
    <row r="157">
      <c r="K157">
        <f>IF(AND(A157&lt;&gt;"",OR(D157=Manifest!$B$1,E157=Manifest!$B$1)),MAX(K$1:K156)+1,"")</f>
        <v/>
      </c>
    </row>
    <row r="158">
      <c r="K158">
        <f>IF(AND(A158&lt;&gt;"",OR(D158=Manifest!$B$1,E158=Manifest!$B$1)),MAX(K$1:K157)+1,"")</f>
        <v/>
      </c>
    </row>
    <row r="159">
      <c r="K159">
        <f>IF(AND(A159&lt;&gt;"",OR(D159=Manifest!$B$1,E159=Manifest!$B$1)),MAX(K$1:K158)+1,"")</f>
        <v/>
      </c>
    </row>
    <row r="160">
      <c r="K160">
        <f>IF(AND(A160&lt;&gt;"",OR(D160=Manifest!$B$1,E160=Manifest!$B$1)),MAX(K$1:K159)+1,"")</f>
        <v/>
      </c>
    </row>
    <row r="161">
      <c r="K161">
        <f>IF(AND(A161&lt;&gt;"",OR(D161=Manifest!$B$1,E161=Manifest!$B$1)),MAX(K$1:K160)+1,"")</f>
        <v/>
      </c>
    </row>
    <row r="162">
      <c r="K162">
        <f>IF(AND(A162&lt;&gt;"",OR(D162=Manifest!$B$1,E162=Manifest!$B$1)),MAX(K$1:K161)+1,"")</f>
        <v/>
      </c>
    </row>
    <row r="163">
      <c r="K163">
        <f>IF(AND(A163&lt;&gt;"",OR(D163=Manifest!$B$1,E163=Manifest!$B$1)),MAX(K$1:K162)+1,"")</f>
        <v/>
      </c>
    </row>
    <row r="164">
      <c r="K164">
        <f>IF(AND(A164&lt;&gt;"",OR(D164=Manifest!$B$1,E164=Manifest!$B$1)),MAX(K$1:K163)+1,"")</f>
        <v/>
      </c>
    </row>
    <row r="165">
      <c r="K165">
        <f>IF(AND(A165&lt;&gt;"",OR(D165=Manifest!$B$1,E165=Manifest!$B$1)),MAX(K$1:K164)+1,"")</f>
        <v/>
      </c>
    </row>
    <row r="166">
      <c r="K166">
        <f>IF(AND(A166&lt;&gt;"",OR(D166=Manifest!$B$1,E166=Manifest!$B$1)),MAX(K$1:K165)+1,"")</f>
        <v/>
      </c>
    </row>
    <row r="167">
      <c r="K167">
        <f>IF(AND(A167&lt;&gt;"",OR(D167=Manifest!$B$1,E167=Manifest!$B$1)),MAX(K$1:K166)+1,"")</f>
        <v/>
      </c>
    </row>
    <row r="168">
      <c r="K168">
        <f>IF(AND(A168&lt;&gt;"",OR(D168=Manifest!$B$1,E168=Manifest!$B$1)),MAX(K$1:K167)+1,"")</f>
        <v/>
      </c>
    </row>
    <row r="169">
      <c r="K169">
        <f>IF(AND(A169&lt;&gt;"",OR(D169=Manifest!$B$1,E169=Manifest!$B$1)),MAX(K$1:K168)+1,"")</f>
        <v/>
      </c>
    </row>
    <row r="170">
      <c r="K170">
        <f>IF(AND(A170&lt;&gt;"",OR(D170=Manifest!$B$1,E170=Manifest!$B$1)),MAX(K$1:K169)+1,"")</f>
        <v/>
      </c>
    </row>
    <row r="171">
      <c r="K171">
        <f>IF(AND(A171&lt;&gt;"",OR(D171=Manifest!$B$1,E171=Manifest!$B$1)),MAX(K$1:K170)+1,"")</f>
        <v/>
      </c>
    </row>
    <row r="172">
      <c r="K172">
        <f>IF(AND(A172&lt;&gt;"",OR(D172=Manifest!$B$1,E172=Manifest!$B$1)),MAX(K$1:K171)+1,"")</f>
        <v/>
      </c>
    </row>
    <row r="173">
      <c r="K173">
        <f>IF(AND(A173&lt;&gt;"",OR(D173=Manifest!$B$1,E173=Manifest!$B$1)),MAX(K$1:K172)+1,"")</f>
        <v/>
      </c>
    </row>
    <row r="174">
      <c r="K174">
        <f>IF(AND(A174&lt;&gt;"",OR(D174=Manifest!$B$1,E174=Manifest!$B$1)),MAX(K$1:K173)+1,"")</f>
        <v/>
      </c>
    </row>
    <row r="175">
      <c r="K175">
        <f>IF(AND(A175&lt;&gt;"",OR(D175=Manifest!$B$1,E175=Manifest!$B$1)),MAX(K$1:K174)+1,"")</f>
        <v/>
      </c>
    </row>
    <row r="176">
      <c r="K176">
        <f>IF(AND(A176&lt;&gt;"",OR(D176=Manifest!$B$1,E176=Manifest!$B$1)),MAX(K$1:K175)+1,"")</f>
        <v/>
      </c>
    </row>
    <row r="177">
      <c r="K177">
        <f>IF(AND(A177&lt;&gt;"",OR(D177=Manifest!$B$1,E177=Manifest!$B$1)),MAX(K$1:K176)+1,"")</f>
        <v/>
      </c>
    </row>
    <row r="178">
      <c r="K178">
        <f>IF(AND(A178&lt;&gt;"",OR(D178=Manifest!$B$1,E178=Manifest!$B$1)),MAX(K$1:K177)+1,"")</f>
        <v/>
      </c>
    </row>
    <row r="179">
      <c r="K179">
        <f>IF(AND(A179&lt;&gt;"",OR(D179=Manifest!$B$1,E179=Manifest!$B$1)),MAX(K$1:K178)+1,"")</f>
        <v/>
      </c>
    </row>
    <row r="180">
      <c r="K180">
        <f>IF(AND(A180&lt;&gt;"",OR(D180=Manifest!$B$1,E180=Manifest!$B$1)),MAX(K$1:K179)+1,"")</f>
        <v/>
      </c>
    </row>
    <row r="181">
      <c r="K181">
        <f>IF(AND(A181&lt;&gt;"",OR(D181=Manifest!$B$1,E181=Manifest!$B$1)),MAX(K$1:K180)+1,"")</f>
        <v/>
      </c>
    </row>
    <row r="182">
      <c r="K182">
        <f>IF(AND(A182&lt;&gt;"",OR(D182=Manifest!$B$1,E182=Manifest!$B$1)),MAX(K$1:K181)+1,"")</f>
        <v/>
      </c>
    </row>
    <row r="183">
      <c r="K183">
        <f>IF(AND(A183&lt;&gt;"",OR(D183=Manifest!$B$1,E183=Manifest!$B$1)),MAX(K$1:K182)+1,"")</f>
        <v/>
      </c>
    </row>
    <row r="184">
      <c r="K184">
        <f>IF(AND(A184&lt;&gt;"",OR(D184=Manifest!$B$1,E184=Manifest!$B$1)),MAX(K$1:K183)+1,"")</f>
        <v/>
      </c>
    </row>
    <row r="185">
      <c r="K185">
        <f>IF(AND(A185&lt;&gt;"",OR(D185=Manifest!$B$1,E185=Manifest!$B$1)),MAX(K$1:K184)+1,"")</f>
        <v/>
      </c>
    </row>
    <row r="186">
      <c r="K186">
        <f>IF(AND(A186&lt;&gt;"",OR(D186=Manifest!$B$1,E186=Manifest!$B$1)),MAX(K$1:K185)+1,"")</f>
        <v/>
      </c>
    </row>
    <row r="187">
      <c r="K187">
        <f>IF(AND(A187&lt;&gt;"",OR(D187=Manifest!$B$1,E187=Manifest!$B$1)),MAX(K$1:K186)+1,"")</f>
        <v/>
      </c>
    </row>
    <row r="188">
      <c r="K188">
        <f>IF(AND(A188&lt;&gt;"",OR(D188=Manifest!$B$1,E188=Manifest!$B$1)),MAX(K$1:K187)+1,"")</f>
        <v/>
      </c>
    </row>
    <row r="189">
      <c r="K189">
        <f>IF(AND(A189&lt;&gt;"",OR(D189=Manifest!$B$1,E189=Manifest!$B$1)),MAX(K$1:K188)+1,"")</f>
        <v/>
      </c>
    </row>
    <row r="190">
      <c r="K190">
        <f>IF(AND(A190&lt;&gt;"",OR(D190=Manifest!$B$1,E190=Manifest!$B$1)),MAX(K$1:K189)+1,"")</f>
        <v/>
      </c>
    </row>
    <row r="191">
      <c r="K191">
        <f>IF(AND(A191&lt;&gt;"",OR(D191=Manifest!$B$1,E191=Manifest!$B$1)),MAX(K$1:K190)+1,"")</f>
        <v/>
      </c>
    </row>
    <row r="192">
      <c r="K192">
        <f>IF(AND(A192&lt;&gt;"",OR(D192=Manifest!$B$1,E192=Manifest!$B$1)),MAX(K$1:K191)+1,"")</f>
        <v/>
      </c>
    </row>
    <row r="193">
      <c r="K193">
        <f>IF(AND(A193&lt;&gt;"",OR(D193=Manifest!$B$1,E193=Manifest!$B$1)),MAX(K$1:K192)+1,"")</f>
        <v/>
      </c>
    </row>
    <row r="194">
      <c r="K194">
        <f>IF(AND(A194&lt;&gt;"",OR(D194=Manifest!$B$1,E194=Manifest!$B$1)),MAX(K$1:K193)+1,"")</f>
        <v/>
      </c>
    </row>
    <row r="195">
      <c r="K195">
        <f>IF(AND(A195&lt;&gt;"",OR(D195=Manifest!$B$1,E195=Manifest!$B$1)),MAX(K$1:K194)+1,"")</f>
        <v/>
      </c>
    </row>
    <row r="196">
      <c r="K196">
        <f>IF(AND(A196&lt;&gt;"",OR(D196=Manifest!$B$1,E196=Manifest!$B$1)),MAX(K$1:K195)+1,"")</f>
        <v/>
      </c>
    </row>
    <row r="197">
      <c r="K197">
        <f>IF(AND(A197&lt;&gt;"",OR(D197=Manifest!$B$1,E197=Manifest!$B$1)),MAX(K$1:K196)+1,"")</f>
        <v/>
      </c>
    </row>
    <row r="198">
      <c r="K198">
        <f>IF(AND(A198&lt;&gt;"",OR(D198=Manifest!$B$1,E198=Manifest!$B$1)),MAX(K$1:K197)+1,"")</f>
        <v/>
      </c>
    </row>
    <row r="199">
      <c r="K199">
        <f>IF(AND(A199&lt;&gt;"",OR(D199=Manifest!$B$1,E199=Manifest!$B$1)),MAX(K$1:K198)+1,"")</f>
        <v/>
      </c>
    </row>
    <row r="200">
      <c r="K200">
        <f>IF(AND(A200&lt;&gt;"",OR(D200=Manifest!$B$1,E200=Manifest!$B$1)),MAX(K$1:K199)+1,"")</f>
        <v/>
      </c>
    </row>
    <row r="201">
      <c r="K201">
        <f>IF(AND(A201&lt;&gt;"",OR(D201=Manifest!$B$1,E201=Manifest!$B$1)),MAX(K$1:K200)+1,"")</f>
        <v/>
      </c>
    </row>
    <row r="202">
      <c r="K202">
        <f>IF(AND(A202&lt;&gt;"",OR(D202=Manifest!$B$1,E202=Manifest!$B$1)),MAX(K$1:K201)+1,"")</f>
        <v/>
      </c>
    </row>
    <row r="203">
      <c r="K203">
        <f>IF(AND(A203&lt;&gt;"",OR(D203=Manifest!$B$1,E203=Manifest!$B$1)),MAX(K$1:K202)+1,"")</f>
        <v/>
      </c>
    </row>
    <row r="204">
      <c r="K204">
        <f>IF(AND(A204&lt;&gt;"",OR(D204=Manifest!$B$1,E204=Manifest!$B$1)),MAX(K$1:K203)+1,"")</f>
        <v/>
      </c>
    </row>
    <row r="205">
      <c r="K205">
        <f>IF(AND(A205&lt;&gt;"",OR(D205=Manifest!$B$1,E205=Manifest!$B$1)),MAX(K$1:K204)+1,"")</f>
        <v/>
      </c>
    </row>
    <row r="206">
      <c r="K206">
        <f>IF(AND(A206&lt;&gt;"",OR(D206=Manifest!$B$1,E206=Manifest!$B$1)),MAX(K$1:K205)+1,"")</f>
        <v/>
      </c>
    </row>
    <row r="207">
      <c r="K207">
        <f>IF(AND(A207&lt;&gt;"",OR(D207=Manifest!$B$1,E207=Manifest!$B$1)),MAX(K$1:K206)+1,"")</f>
        <v/>
      </c>
    </row>
    <row r="208">
      <c r="K208">
        <f>IF(AND(A208&lt;&gt;"",OR(D208=Manifest!$B$1,E208=Manifest!$B$1)),MAX(K$1:K207)+1,"")</f>
        <v/>
      </c>
    </row>
    <row r="209">
      <c r="K209">
        <f>IF(AND(A209&lt;&gt;"",OR(D209=Manifest!$B$1,E209=Manifest!$B$1)),MAX(K$1:K208)+1,"")</f>
        <v/>
      </c>
    </row>
    <row r="210">
      <c r="K210">
        <f>IF(AND(A210&lt;&gt;"",OR(D210=Manifest!$B$1,E210=Manifest!$B$1)),MAX(K$1:K209)+1,"")</f>
        <v/>
      </c>
    </row>
    <row r="211">
      <c r="K211">
        <f>IF(AND(A211&lt;&gt;"",OR(D211=Manifest!$B$1,E211=Manifest!$B$1)),MAX(K$1:K210)+1,"")</f>
        <v/>
      </c>
    </row>
    <row r="212">
      <c r="K212">
        <f>IF(AND(A212&lt;&gt;"",OR(D212=Manifest!$B$1,E212=Manifest!$B$1)),MAX(K$1:K211)+1,"")</f>
        <v/>
      </c>
    </row>
    <row r="213">
      <c r="K213">
        <f>IF(AND(A213&lt;&gt;"",OR(D213=Manifest!$B$1,E213=Manifest!$B$1)),MAX(K$1:K212)+1,"")</f>
        <v/>
      </c>
    </row>
    <row r="214">
      <c r="K214">
        <f>IF(AND(A214&lt;&gt;"",OR(D214=Manifest!$B$1,E214=Manifest!$B$1)),MAX(K$1:K213)+1,"")</f>
        <v/>
      </c>
    </row>
    <row r="215">
      <c r="K215">
        <f>IF(AND(A215&lt;&gt;"",OR(D215=Manifest!$B$1,E215=Manifest!$B$1)),MAX(K$1:K214)+1,"")</f>
        <v/>
      </c>
    </row>
    <row r="216">
      <c r="K216">
        <f>IF(AND(A216&lt;&gt;"",OR(D216=Manifest!$B$1,E216=Manifest!$B$1)),MAX(K$1:K215)+1,"")</f>
        <v/>
      </c>
    </row>
    <row r="217">
      <c r="K217">
        <f>IF(AND(A217&lt;&gt;"",OR(D217=Manifest!$B$1,E217=Manifest!$B$1)),MAX(K$1:K216)+1,"")</f>
        <v/>
      </c>
    </row>
    <row r="218">
      <c r="K218">
        <f>IF(AND(A218&lt;&gt;"",OR(D218=Manifest!$B$1,E218=Manifest!$B$1)),MAX(K$1:K217)+1,"")</f>
        <v/>
      </c>
    </row>
    <row r="219">
      <c r="K219">
        <f>IF(AND(A219&lt;&gt;"",OR(D219=Manifest!$B$1,E219=Manifest!$B$1)),MAX(K$1:K218)+1,"")</f>
        <v/>
      </c>
    </row>
    <row r="220">
      <c r="K220">
        <f>IF(AND(A220&lt;&gt;"",OR(D220=Manifest!$B$1,E220=Manifest!$B$1)),MAX(K$1:K219)+1,"")</f>
        <v/>
      </c>
    </row>
    <row r="221">
      <c r="K221">
        <f>IF(AND(A221&lt;&gt;"",OR(D221=Manifest!$B$1,E221=Manifest!$B$1)),MAX(K$1:K220)+1,"")</f>
        <v/>
      </c>
    </row>
    <row r="222">
      <c r="K222">
        <f>IF(AND(A222&lt;&gt;"",OR(D222=Manifest!$B$1,E222=Manifest!$B$1)),MAX(K$1:K221)+1,"")</f>
        <v/>
      </c>
    </row>
    <row r="223">
      <c r="K223">
        <f>IF(AND(A223&lt;&gt;"",OR(D223=Manifest!$B$1,E223=Manifest!$B$1)),MAX(K$1:K222)+1,"")</f>
        <v/>
      </c>
    </row>
    <row r="224">
      <c r="K224">
        <f>IF(AND(A224&lt;&gt;"",OR(D224=Manifest!$B$1,E224=Manifest!$B$1)),MAX(K$1:K223)+1,"")</f>
        <v/>
      </c>
    </row>
    <row r="225">
      <c r="K225">
        <f>IF(AND(A225&lt;&gt;"",OR(D225=Manifest!$B$1,E225=Manifest!$B$1)),MAX(K$1:K224)+1,"")</f>
        <v/>
      </c>
    </row>
    <row r="226">
      <c r="K226">
        <f>IF(AND(A226&lt;&gt;"",OR(D226=Manifest!$B$1,E226=Manifest!$B$1)),MAX(K$1:K225)+1,"")</f>
        <v/>
      </c>
    </row>
    <row r="227">
      <c r="K227">
        <f>IF(AND(A227&lt;&gt;"",OR(D227=Manifest!$B$1,E227=Manifest!$B$1)),MAX(K$1:K226)+1,"")</f>
        <v/>
      </c>
    </row>
    <row r="228">
      <c r="K228">
        <f>IF(AND(A228&lt;&gt;"",OR(D228=Manifest!$B$1,E228=Manifest!$B$1)),MAX(K$1:K227)+1,"")</f>
        <v/>
      </c>
    </row>
    <row r="229">
      <c r="K229">
        <f>IF(AND(A229&lt;&gt;"",OR(D229=Manifest!$B$1,E229=Manifest!$B$1)),MAX(K$1:K228)+1,"")</f>
        <v/>
      </c>
    </row>
    <row r="230">
      <c r="K230">
        <f>IF(AND(A230&lt;&gt;"",OR(D230=Manifest!$B$1,E230=Manifest!$B$1)),MAX(K$1:K229)+1,"")</f>
        <v/>
      </c>
    </row>
    <row r="231">
      <c r="K231">
        <f>IF(AND(A231&lt;&gt;"",OR(D231=Manifest!$B$1,E231=Manifest!$B$1)),MAX(K$1:K230)+1,"")</f>
        <v/>
      </c>
    </row>
    <row r="232">
      <c r="K232">
        <f>IF(AND(A232&lt;&gt;"",OR(D232=Manifest!$B$1,E232=Manifest!$B$1)),MAX(K$1:K231)+1,"")</f>
        <v/>
      </c>
    </row>
    <row r="233">
      <c r="K233">
        <f>IF(AND(A233&lt;&gt;"",OR(D233=Manifest!$B$1,E233=Manifest!$B$1)),MAX(K$1:K232)+1,"")</f>
        <v/>
      </c>
    </row>
    <row r="234">
      <c r="K234">
        <f>IF(AND(A234&lt;&gt;"",OR(D234=Manifest!$B$1,E234=Manifest!$B$1)),MAX(K$1:K233)+1,"")</f>
        <v/>
      </c>
    </row>
    <row r="235">
      <c r="K235">
        <f>IF(AND(A235&lt;&gt;"",OR(D235=Manifest!$B$1,E235=Manifest!$B$1)),MAX(K$1:K234)+1,"")</f>
        <v/>
      </c>
    </row>
    <row r="236">
      <c r="K236">
        <f>IF(AND(A236&lt;&gt;"",OR(D236=Manifest!$B$1,E236=Manifest!$B$1)),MAX(K$1:K235)+1,"")</f>
        <v/>
      </c>
    </row>
    <row r="237">
      <c r="K237">
        <f>IF(AND(A237&lt;&gt;"",OR(D237=Manifest!$B$1,E237=Manifest!$B$1)),MAX(K$1:K236)+1,"")</f>
        <v/>
      </c>
    </row>
    <row r="238">
      <c r="K238">
        <f>IF(AND(A238&lt;&gt;"",OR(D238=Manifest!$B$1,E238=Manifest!$B$1)),MAX(K$1:K237)+1,"")</f>
        <v/>
      </c>
    </row>
    <row r="239">
      <c r="K239">
        <f>IF(AND(A239&lt;&gt;"",OR(D239=Manifest!$B$1,E239=Manifest!$B$1)),MAX(K$1:K238)+1,"")</f>
        <v/>
      </c>
    </row>
    <row r="240">
      <c r="K240">
        <f>IF(AND(A240&lt;&gt;"",OR(D240=Manifest!$B$1,E240=Manifest!$B$1)),MAX(K$1:K239)+1,"")</f>
        <v/>
      </c>
    </row>
    <row r="241">
      <c r="K241">
        <f>IF(AND(A241&lt;&gt;"",OR(D241=Manifest!$B$1,E241=Manifest!$B$1)),MAX(K$1:K240)+1,"")</f>
        <v/>
      </c>
    </row>
    <row r="242">
      <c r="K242">
        <f>IF(AND(A242&lt;&gt;"",OR(D242=Manifest!$B$1,E242=Manifest!$B$1)),MAX(K$1:K241)+1,"")</f>
        <v/>
      </c>
    </row>
    <row r="243">
      <c r="K243">
        <f>IF(AND(A243&lt;&gt;"",OR(D243=Manifest!$B$1,E243=Manifest!$B$1)),MAX(K$1:K242)+1,"")</f>
        <v/>
      </c>
    </row>
    <row r="244">
      <c r="K244">
        <f>IF(AND(A244&lt;&gt;"",OR(D244=Manifest!$B$1,E244=Manifest!$B$1)),MAX(K$1:K243)+1,"")</f>
        <v/>
      </c>
    </row>
    <row r="245">
      <c r="K245">
        <f>IF(AND(A245&lt;&gt;"",OR(D245=Manifest!$B$1,E245=Manifest!$B$1)),MAX(K$1:K244)+1,"")</f>
        <v/>
      </c>
    </row>
    <row r="246">
      <c r="K246">
        <f>IF(AND(A246&lt;&gt;"",OR(D246=Manifest!$B$1,E246=Manifest!$B$1)),MAX(K$1:K245)+1,"")</f>
        <v/>
      </c>
    </row>
    <row r="247">
      <c r="K247">
        <f>IF(AND(A247&lt;&gt;"",OR(D247=Manifest!$B$1,E247=Manifest!$B$1)),MAX(K$1:K246)+1,"")</f>
        <v/>
      </c>
    </row>
    <row r="248">
      <c r="K248">
        <f>IF(AND(A248&lt;&gt;"",OR(D248=Manifest!$B$1,E248=Manifest!$B$1)),MAX(K$1:K247)+1,"")</f>
        <v/>
      </c>
    </row>
    <row r="249">
      <c r="K249">
        <f>IF(AND(A249&lt;&gt;"",OR(D249=Manifest!$B$1,E249=Manifest!$B$1)),MAX(K$1:K248)+1,"")</f>
        <v/>
      </c>
    </row>
    <row r="250">
      <c r="K250">
        <f>IF(AND(A250&lt;&gt;"",OR(D250=Manifest!$B$1,E250=Manifest!$B$1)),MAX(K$1:K249)+1,"")</f>
        <v/>
      </c>
    </row>
    <row r="251">
      <c r="K251">
        <f>IF(AND(A251&lt;&gt;"",OR(D251=Manifest!$B$1,E251=Manifest!$B$1)),MAX(K$1:K250)+1,"")</f>
        <v/>
      </c>
    </row>
    <row r="252">
      <c r="K252">
        <f>IF(AND(A252&lt;&gt;"",OR(D252=Manifest!$B$1,E252=Manifest!$B$1)),MAX(K$1:K251)+1,"")</f>
        <v/>
      </c>
    </row>
    <row r="253">
      <c r="K253">
        <f>IF(AND(A253&lt;&gt;"",OR(D253=Manifest!$B$1,E253=Manifest!$B$1)),MAX(K$1:K252)+1,"")</f>
        <v/>
      </c>
    </row>
    <row r="254">
      <c r="K254">
        <f>IF(AND(A254&lt;&gt;"",OR(D254=Manifest!$B$1,E254=Manifest!$B$1)),MAX(K$1:K253)+1,"")</f>
        <v/>
      </c>
    </row>
    <row r="255">
      <c r="K255">
        <f>IF(AND(A255&lt;&gt;"",OR(D255=Manifest!$B$1,E255=Manifest!$B$1)),MAX(K$1:K254)+1,"")</f>
        <v/>
      </c>
    </row>
    <row r="256">
      <c r="K256">
        <f>IF(AND(A256&lt;&gt;"",OR(D256=Manifest!$B$1,E256=Manifest!$B$1)),MAX(K$1:K255)+1,"")</f>
        <v/>
      </c>
    </row>
    <row r="257">
      <c r="K257">
        <f>IF(AND(A257&lt;&gt;"",OR(D257=Manifest!$B$1,E257=Manifest!$B$1)),MAX(K$1:K256)+1,"")</f>
        <v/>
      </c>
    </row>
    <row r="258">
      <c r="K258">
        <f>IF(AND(A258&lt;&gt;"",OR(D258=Manifest!$B$1,E258=Manifest!$B$1)),MAX(K$1:K257)+1,"")</f>
        <v/>
      </c>
    </row>
    <row r="259">
      <c r="K259">
        <f>IF(AND(A259&lt;&gt;"",OR(D259=Manifest!$B$1,E259=Manifest!$B$1)),MAX(K$1:K258)+1,"")</f>
        <v/>
      </c>
    </row>
    <row r="260">
      <c r="K260">
        <f>IF(AND(A260&lt;&gt;"",OR(D260=Manifest!$B$1,E260=Manifest!$B$1)),MAX(K$1:K259)+1,"")</f>
        <v/>
      </c>
    </row>
    <row r="261">
      <c r="K261">
        <f>IF(AND(A261&lt;&gt;"",OR(D261=Manifest!$B$1,E261=Manifest!$B$1)),MAX(K$1:K260)+1,"")</f>
        <v/>
      </c>
    </row>
    <row r="262">
      <c r="K262">
        <f>IF(AND(A262&lt;&gt;"",OR(D262=Manifest!$B$1,E262=Manifest!$B$1)),MAX(K$1:K261)+1,"")</f>
        <v/>
      </c>
    </row>
    <row r="263">
      <c r="K263">
        <f>IF(AND(A263&lt;&gt;"",OR(D263=Manifest!$B$1,E263=Manifest!$B$1)),MAX(K$1:K262)+1,"")</f>
        <v/>
      </c>
    </row>
    <row r="264">
      <c r="K264">
        <f>IF(AND(A264&lt;&gt;"",OR(D264=Manifest!$B$1,E264=Manifest!$B$1)),MAX(K$1:K263)+1,"")</f>
        <v/>
      </c>
    </row>
    <row r="265">
      <c r="K265">
        <f>IF(AND(A265&lt;&gt;"",OR(D265=Manifest!$B$1,E265=Manifest!$B$1)),MAX(K$1:K264)+1,"")</f>
        <v/>
      </c>
    </row>
    <row r="266">
      <c r="K266">
        <f>IF(AND(A266&lt;&gt;"",OR(D266=Manifest!$B$1,E266=Manifest!$B$1)),MAX(K$1:K265)+1,"")</f>
        <v/>
      </c>
    </row>
    <row r="267">
      <c r="K267">
        <f>IF(AND(A267&lt;&gt;"",OR(D267=Manifest!$B$1,E267=Manifest!$B$1)),MAX(K$1:K266)+1,"")</f>
        <v/>
      </c>
    </row>
    <row r="268">
      <c r="K268">
        <f>IF(AND(A268&lt;&gt;"",OR(D268=Manifest!$B$1,E268=Manifest!$B$1)),MAX(K$1:K267)+1,"")</f>
        <v/>
      </c>
    </row>
    <row r="269">
      <c r="K269">
        <f>IF(AND(A269&lt;&gt;"",OR(D269=Manifest!$B$1,E269=Manifest!$B$1)),MAX(K$1:K268)+1,"")</f>
        <v/>
      </c>
    </row>
    <row r="270">
      <c r="K270">
        <f>IF(AND(A270&lt;&gt;"",OR(D270=Manifest!$B$1,E270=Manifest!$B$1)),MAX(K$1:K269)+1,"")</f>
        <v/>
      </c>
    </row>
    <row r="271">
      <c r="K271">
        <f>IF(AND(A271&lt;&gt;"",OR(D271=Manifest!$B$1,E271=Manifest!$B$1)),MAX(K$1:K270)+1,"")</f>
        <v/>
      </c>
    </row>
    <row r="272">
      <c r="K272">
        <f>IF(AND(A272&lt;&gt;"",OR(D272=Manifest!$B$1,E272=Manifest!$B$1)),MAX(K$1:K271)+1,"")</f>
        <v/>
      </c>
    </row>
    <row r="273">
      <c r="K273">
        <f>IF(AND(A273&lt;&gt;"",OR(D273=Manifest!$B$1,E273=Manifest!$B$1)),MAX(K$1:K272)+1,"")</f>
        <v/>
      </c>
    </row>
    <row r="274">
      <c r="K274">
        <f>IF(AND(A274&lt;&gt;"",OR(D274=Manifest!$B$1,E274=Manifest!$B$1)),MAX(K$1:K273)+1,"")</f>
        <v/>
      </c>
    </row>
    <row r="275">
      <c r="K275">
        <f>IF(AND(A275&lt;&gt;"",OR(D275=Manifest!$B$1,E275=Manifest!$B$1)),MAX(K$1:K274)+1,"")</f>
        <v/>
      </c>
    </row>
    <row r="276">
      <c r="K276">
        <f>IF(AND(A276&lt;&gt;"",OR(D276=Manifest!$B$1,E276=Manifest!$B$1)),MAX(K$1:K275)+1,"")</f>
        <v/>
      </c>
    </row>
    <row r="277">
      <c r="K277">
        <f>IF(AND(A277&lt;&gt;"",OR(D277=Manifest!$B$1,E277=Manifest!$B$1)),MAX(K$1:K276)+1,"")</f>
        <v/>
      </c>
    </row>
    <row r="278">
      <c r="K278">
        <f>IF(AND(A278&lt;&gt;"",OR(D278=Manifest!$B$1,E278=Manifest!$B$1)),MAX(K$1:K277)+1,"")</f>
        <v/>
      </c>
    </row>
    <row r="279">
      <c r="K279">
        <f>IF(AND(A279&lt;&gt;"",OR(D279=Manifest!$B$1,E279=Manifest!$B$1)),MAX(K$1:K278)+1,"")</f>
        <v/>
      </c>
    </row>
    <row r="280">
      <c r="K280">
        <f>IF(AND(A280&lt;&gt;"",OR(D280=Manifest!$B$1,E280=Manifest!$B$1)),MAX(K$1:K279)+1,"")</f>
        <v/>
      </c>
    </row>
    <row r="281">
      <c r="K281">
        <f>IF(AND(A281&lt;&gt;"",OR(D281=Manifest!$B$1,E281=Manifest!$B$1)),MAX(K$1:K280)+1,"")</f>
        <v/>
      </c>
    </row>
    <row r="282">
      <c r="K282">
        <f>IF(AND(A282&lt;&gt;"",OR(D282=Manifest!$B$1,E282=Manifest!$B$1)),MAX(K$1:K281)+1,"")</f>
        <v/>
      </c>
    </row>
    <row r="283">
      <c r="K283">
        <f>IF(AND(A283&lt;&gt;"",OR(D283=Manifest!$B$1,E283=Manifest!$B$1)),MAX(K$1:K282)+1,"")</f>
        <v/>
      </c>
    </row>
    <row r="284">
      <c r="K284">
        <f>IF(AND(A284&lt;&gt;"",OR(D284=Manifest!$B$1,E284=Manifest!$B$1)),MAX(K$1:K283)+1,"")</f>
        <v/>
      </c>
    </row>
    <row r="285">
      <c r="K285">
        <f>IF(AND(A285&lt;&gt;"",OR(D285=Manifest!$B$1,E285=Manifest!$B$1)),MAX(K$1:K284)+1,"")</f>
        <v/>
      </c>
    </row>
    <row r="286">
      <c r="K286">
        <f>IF(AND(A286&lt;&gt;"",OR(D286=Manifest!$B$1,E286=Manifest!$B$1)),MAX(K$1:K285)+1,"")</f>
        <v/>
      </c>
    </row>
    <row r="287">
      <c r="K287">
        <f>IF(AND(A287&lt;&gt;"",OR(D287=Manifest!$B$1,E287=Manifest!$B$1)),MAX(K$1:K286)+1,"")</f>
        <v/>
      </c>
    </row>
    <row r="288">
      <c r="K288">
        <f>IF(AND(A288&lt;&gt;"",OR(D288=Manifest!$B$1,E288=Manifest!$B$1)),MAX(K$1:K287)+1,"")</f>
        <v/>
      </c>
    </row>
    <row r="289">
      <c r="K289">
        <f>IF(AND(A289&lt;&gt;"",OR(D289=Manifest!$B$1,E289=Manifest!$B$1)),MAX(K$1:K288)+1,"")</f>
        <v/>
      </c>
    </row>
    <row r="290">
      <c r="K290">
        <f>IF(AND(A290&lt;&gt;"",OR(D290=Manifest!$B$1,E290=Manifest!$B$1)),MAX(K$1:K289)+1,"")</f>
        <v/>
      </c>
    </row>
    <row r="291">
      <c r="K291">
        <f>IF(AND(A291&lt;&gt;"",OR(D291=Manifest!$B$1,E291=Manifest!$B$1)),MAX(K$1:K290)+1,"")</f>
        <v/>
      </c>
    </row>
    <row r="292">
      <c r="K292">
        <f>IF(AND(A292&lt;&gt;"",OR(D292=Manifest!$B$1,E292=Manifest!$B$1)),MAX(K$1:K291)+1,"")</f>
        <v/>
      </c>
    </row>
    <row r="293">
      <c r="K293">
        <f>IF(AND(A293&lt;&gt;"",OR(D293=Manifest!$B$1,E293=Manifest!$B$1)),MAX(K$1:K292)+1,"")</f>
        <v/>
      </c>
    </row>
    <row r="294">
      <c r="K294">
        <f>IF(AND(A294&lt;&gt;"",OR(D294=Manifest!$B$1,E294=Manifest!$B$1)),MAX(K$1:K293)+1,"")</f>
        <v/>
      </c>
    </row>
    <row r="295">
      <c r="K295">
        <f>IF(AND(A295&lt;&gt;"",OR(D295=Manifest!$B$1,E295=Manifest!$B$1)),MAX(K$1:K294)+1,"")</f>
        <v/>
      </c>
    </row>
    <row r="296">
      <c r="K296">
        <f>IF(AND(A296&lt;&gt;"",OR(D296=Manifest!$B$1,E296=Manifest!$B$1)),MAX(K$1:K295)+1,"")</f>
        <v/>
      </c>
    </row>
    <row r="297">
      <c r="K297">
        <f>IF(AND(A297&lt;&gt;"",OR(D297=Manifest!$B$1,E297=Manifest!$B$1)),MAX(K$1:K296)+1,"")</f>
        <v/>
      </c>
    </row>
    <row r="298">
      <c r="K298">
        <f>IF(AND(A298&lt;&gt;"",OR(D298=Manifest!$B$1,E298=Manifest!$B$1)),MAX(K$1:K297)+1,"")</f>
        <v/>
      </c>
    </row>
    <row r="299">
      <c r="K299">
        <f>IF(AND(A299&lt;&gt;"",OR(D299=Manifest!$B$1,E299=Manifest!$B$1)),MAX(K$1:K298)+1,"")</f>
        <v/>
      </c>
    </row>
    <row r="300">
      <c r="K300">
        <f>IF(AND(A300&lt;&gt;"",OR(D300=Manifest!$B$1,E300=Manifest!$B$1)),MAX(K$1:K299)+1,"")</f>
        <v/>
      </c>
    </row>
    <row r="301">
      <c r="K301">
        <f>IF(AND(A301&lt;&gt;"",OR(D301=Manifest!$B$1,E301=Manifest!$B$1)),MAX(K$1:K300)+1,"")</f>
        <v/>
      </c>
    </row>
    <row r="302">
      <c r="K302">
        <f>IF(AND(A302&lt;&gt;"",OR(D302=Manifest!$B$1,E302=Manifest!$B$1)),MAX(K$1:K301)+1,"")</f>
        <v/>
      </c>
    </row>
    <row r="303">
      <c r="K303">
        <f>IF(AND(A303&lt;&gt;"",OR(D303=Manifest!$B$1,E303=Manifest!$B$1)),MAX(K$1:K302)+1,"")</f>
        <v/>
      </c>
    </row>
    <row r="304">
      <c r="K304">
        <f>IF(AND(A304&lt;&gt;"",OR(D304=Manifest!$B$1,E304=Manifest!$B$1)),MAX(K$1:K303)+1,"")</f>
        <v/>
      </c>
    </row>
    <row r="305">
      <c r="K305">
        <f>IF(AND(A305&lt;&gt;"",OR(D305=Manifest!$B$1,E305=Manifest!$B$1)),MAX(K$1:K304)+1,"")</f>
        <v/>
      </c>
    </row>
    <row r="306">
      <c r="K306">
        <f>IF(AND(A306&lt;&gt;"",OR(D306=Manifest!$B$1,E306=Manifest!$B$1)),MAX(K$1:K305)+1,"")</f>
        <v/>
      </c>
    </row>
    <row r="307">
      <c r="K307">
        <f>IF(AND(A307&lt;&gt;"",OR(D307=Manifest!$B$1,E307=Manifest!$B$1)),MAX(K$1:K306)+1,"")</f>
        <v/>
      </c>
    </row>
    <row r="308">
      <c r="K308">
        <f>IF(AND(A308&lt;&gt;"",OR(D308=Manifest!$B$1,E308=Manifest!$B$1)),MAX(K$1:K307)+1,"")</f>
        <v/>
      </c>
    </row>
    <row r="309">
      <c r="K309">
        <f>IF(AND(A309&lt;&gt;"",OR(D309=Manifest!$B$1,E309=Manifest!$B$1)),MAX(K$1:K308)+1,"")</f>
        <v/>
      </c>
    </row>
    <row r="310">
      <c r="K310">
        <f>IF(AND(A310&lt;&gt;"",OR(D310=Manifest!$B$1,E310=Manifest!$B$1)),MAX(K$1:K309)+1,"")</f>
        <v/>
      </c>
    </row>
    <row r="311">
      <c r="K311">
        <f>IF(AND(A311&lt;&gt;"",OR(D311=Manifest!$B$1,E311=Manifest!$B$1)),MAX(K$1:K310)+1,"")</f>
        <v/>
      </c>
    </row>
    <row r="312">
      <c r="K312">
        <f>IF(AND(A312&lt;&gt;"",OR(D312=Manifest!$B$1,E312=Manifest!$B$1)),MAX(K$1:K311)+1,"")</f>
        <v/>
      </c>
    </row>
    <row r="313">
      <c r="K313">
        <f>IF(AND(A313&lt;&gt;"",OR(D313=Manifest!$B$1,E313=Manifest!$B$1)),MAX(K$1:K312)+1,"")</f>
        <v/>
      </c>
    </row>
    <row r="314">
      <c r="K314">
        <f>IF(AND(A314&lt;&gt;"",OR(D314=Manifest!$B$1,E314=Manifest!$B$1)),MAX(K$1:K313)+1,"")</f>
        <v/>
      </c>
    </row>
    <row r="315">
      <c r="K315">
        <f>IF(AND(A315&lt;&gt;"",OR(D315=Manifest!$B$1,E315=Manifest!$B$1)),MAX(K$1:K314)+1,"")</f>
        <v/>
      </c>
    </row>
    <row r="316">
      <c r="K316">
        <f>IF(AND(A316&lt;&gt;"",OR(D316=Manifest!$B$1,E316=Manifest!$B$1)),MAX(K$1:K315)+1,"")</f>
        <v/>
      </c>
    </row>
    <row r="317">
      <c r="K317">
        <f>IF(AND(A317&lt;&gt;"",OR(D317=Manifest!$B$1,E317=Manifest!$B$1)),MAX(K$1:K316)+1,"")</f>
        <v/>
      </c>
    </row>
    <row r="318">
      <c r="K318">
        <f>IF(AND(A318&lt;&gt;"",OR(D318=Manifest!$B$1,E318=Manifest!$B$1)),MAX(K$1:K317)+1,"")</f>
        <v/>
      </c>
    </row>
    <row r="319">
      <c r="K319">
        <f>IF(AND(A319&lt;&gt;"",OR(D319=Manifest!$B$1,E319=Manifest!$B$1)),MAX(K$1:K318)+1,"")</f>
        <v/>
      </c>
    </row>
    <row r="320">
      <c r="K320">
        <f>IF(AND(A320&lt;&gt;"",OR(D320=Manifest!$B$1,E320=Manifest!$B$1)),MAX(K$1:K319)+1,"")</f>
        <v/>
      </c>
    </row>
    <row r="321">
      <c r="K321">
        <f>IF(AND(A321&lt;&gt;"",OR(D321=Manifest!$B$1,E321=Manifest!$B$1)),MAX(K$1:K320)+1,"")</f>
        <v/>
      </c>
    </row>
    <row r="322">
      <c r="K322">
        <f>IF(AND(A322&lt;&gt;"",OR(D322=Manifest!$B$1,E322=Manifest!$B$1)),MAX(K$1:K321)+1,"")</f>
        <v/>
      </c>
    </row>
    <row r="323">
      <c r="K323">
        <f>IF(AND(A323&lt;&gt;"",OR(D323=Manifest!$B$1,E323=Manifest!$B$1)),MAX(K$1:K322)+1,"")</f>
        <v/>
      </c>
    </row>
    <row r="324">
      <c r="K324">
        <f>IF(AND(A324&lt;&gt;"",OR(D324=Manifest!$B$1,E324=Manifest!$B$1)),MAX(K$1:K323)+1,"")</f>
        <v/>
      </c>
    </row>
    <row r="325">
      <c r="K325">
        <f>IF(AND(A325&lt;&gt;"",OR(D325=Manifest!$B$1,E325=Manifest!$B$1)),MAX(K$1:K324)+1,"")</f>
        <v/>
      </c>
    </row>
    <row r="326">
      <c r="K326">
        <f>IF(AND(A326&lt;&gt;"",OR(D326=Manifest!$B$1,E326=Manifest!$B$1)),MAX(K$1:K325)+1,"")</f>
        <v/>
      </c>
    </row>
    <row r="327">
      <c r="K327">
        <f>IF(AND(A327&lt;&gt;"",OR(D327=Manifest!$B$1,E327=Manifest!$B$1)),MAX(K$1:K326)+1,"")</f>
        <v/>
      </c>
    </row>
    <row r="328">
      <c r="K328">
        <f>IF(AND(A328&lt;&gt;"",OR(D328=Manifest!$B$1,E328=Manifest!$B$1)),MAX(K$1:K327)+1,"")</f>
        <v/>
      </c>
    </row>
    <row r="329">
      <c r="K329">
        <f>IF(AND(A329&lt;&gt;"",OR(D329=Manifest!$B$1,E329=Manifest!$B$1)),MAX(K$1:K328)+1,"")</f>
        <v/>
      </c>
    </row>
    <row r="330">
      <c r="K330">
        <f>IF(AND(A330&lt;&gt;"",OR(D330=Manifest!$B$1,E330=Manifest!$B$1)),MAX(K$1:K329)+1,"")</f>
        <v/>
      </c>
    </row>
    <row r="331">
      <c r="K331">
        <f>IF(AND(A331&lt;&gt;"",OR(D331=Manifest!$B$1,E331=Manifest!$B$1)),MAX(K$1:K330)+1,"")</f>
        <v/>
      </c>
    </row>
    <row r="332">
      <c r="K332">
        <f>IF(AND(A332&lt;&gt;"",OR(D332=Manifest!$B$1,E332=Manifest!$B$1)),MAX(K$1:K331)+1,"")</f>
        <v/>
      </c>
    </row>
    <row r="333">
      <c r="K333">
        <f>IF(AND(A333&lt;&gt;"",OR(D333=Manifest!$B$1,E333=Manifest!$B$1)),MAX(K$1:K332)+1,"")</f>
        <v/>
      </c>
    </row>
    <row r="334">
      <c r="K334">
        <f>IF(AND(A334&lt;&gt;"",OR(D334=Manifest!$B$1,E334=Manifest!$B$1)),MAX(K$1:K333)+1,"")</f>
        <v/>
      </c>
    </row>
    <row r="335">
      <c r="K335">
        <f>IF(AND(A335&lt;&gt;"",OR(D335=Manifest!$B$1,E335=Manifest!$B$1)),MAX(K$1:K334)+1,"")</f>
        <v/>
      </c>
    </row>
    <row r="336">
      <c r="K336">
        <f>IF(AND(A336&lt;&gt;"",OR(D336=Manifest!$B$1,E336=Manifest!$B$1)),MAX(K$1:K335)+1,"")</f>
        <v/>
      </c>
    </row>
    <row r="337">
      <c r="K337">
        <f>IF(AND(A337&lt;&gt;"",OR(D337=Manifest!$B$1,E337=Manifest!$B$1)),MAX(K$1:K336)+1,"")</f>
        <v/>
      </c>
    </row>
    <row r="338">
      <c r="K338">
        <f>IF(AND(A338&lt;&gt;"",OR(D338=Manifest!$B$1,E338=Manifest!$B$1)),MAX(K$1:K337)+1,"")</f>
        <v/>
      </c>
    </row>
    <row r="339">
      <c r="K339">
        <f>IF(AND(A339&lt;&gt;"",OR(D339=Manifest!$B$1,E339=Manifest!$B$1)),MAX(K$1:K338)+1,"")</f>
        <v/>
      </c>
    </row>
    <row r="340">
      <c r="K340">
        <f>IF(AND(A340&lt;&gt;"",OR(D340=Manifest!$B$1,E340=Manifest!$B$1)),MAX(K$1:K339)+1,"")</f>
        <v/>
      </c>
    </row>
    <row r="341">
      <c r="K341">
        <f>IF(AND(A341&lt;&gt;"",OR(D341=Manifest!$B$1,E341=Manifest!$B$1)),MAX(K$1:K340)+1,"")</f>
        <v/>
      </c>
    </row>
    <row r="342">
      <c r="K342">
        <f>IF(AND(A342&lt;&gt;"",OR(D342=Manifest!$B$1,E342=Manifest!$B$1)),MAX(K$1:K341)+1,"")</f>
        <v/>
      </c>
    </row>
    <row r="343">
      <c r="K343">
        <f>IF(AND(A343&lt;&gt;"",OR(D343=Manifest!$B$1,E343=Manifest!$B$1)),MAX(K$1:K342)+1,"")</f>
        <v/>
      </c>
    </row>
    <row r="344">
      <c r="K344">
        <f>IF(AND(A344&lt;&gt;"",OR(D344=Manifest!$B$1,E344=Manifest!$B$1)),MAX(K$1:K343)+1,"")</f>
        <v/>
      </c>
    </row>
    <row r="345">
      <c r="K345">
        <f>IF(AND(A345&lt;&gt;"",OR(D345=Manifest!$B$1,E345=Manifest!$B$1)),MAX(K$1:K344)+1,"")</f>
        <v/>
      </c>
    </row>
    <row r="346">
      <c r="K346">
        <f>IF(AND(A346&lt;&gt;"",OR(D346=Manifest!$B$1,E346=Manifest!$B$1)),MAX(K$1:K345)+1,"")</f>
        <v/>
      </c>
    </row>
    <row r="347">
      <c r="K347">
        <f>IF(AND(A347&lt;&gt;"",OR(D347=Manifest!$B$1,E347=Manifest!$B$1)),MAX(K$1:K346)+1,"")</f>
        <v/>
      </c>
    </row>
    <row r="348">
      <c r="K348">
        <f>IF(AND(A348&lt;&gt;"",OR(D348=Manifest!$B$1,E348=Manifest!$B$1)),MAX(K$1:K347)+1,"")</f>
        <v/>
      </c>
    </row>
    <row r="349">
      <c r="K349">
        <f>IF(AND(A349&lt;&gt;"",OR(D349=Manifest!$B$1,E349=Manifest!$B$1)),MAX(K$1:K348)+1,"")</f>
        <v/>
      </c>
    </row>
    <row r="350">
      <c r="K350">
        <f>IF(AND(A350&lt;&gt;"",OR(D350=Manifest!$B$1,E350=Manifest!$B$1)),MAX(K$1:K349)+1,"")</f>
        <v/>
      </c>
    </row>
    <row r="351">
      <c r="K351">
        <f>IF(AND(A351&lt;&gt;"",OR(D351=Manifest!$B$1,E351=Manifest!$B$1)),MAX(K$1:K350)+1,"")</f>
        <v/>
      </c>
    </row>
    <row r="352">
      <c r="K352">
        <f>IF(AND(A352&lt;&gt;"",OR(D352=Manifest!$B$1,E352=Manifest!$B$1)),MAX(K$1:K351)+1,"")</f>
        <v/>
      </c>
    </row>
    <row r="353">
      <c r="K353">
        <f>IF(AND(A353&lt;&gt;"",OR(D353=Manifest!$B$1,E353=Manifest!$B$1)),MAX(K$1:K352)+1,"")</f>
        <v/>
      </c>
    </row>
    <row r="354">
      <c r="K354">
        <f>IF(AND(A354&lt;&gt;"",OR(D354=Manifest!$B$1,E354=Manifest!$B$1)),MAX(K$1:K353)+1,"")</f>
        <v/>
      </c>
    </row>
    <row r="355">
      <c r="K355">
        <f>IF(AND(A355&lt;&gt;"",OR(D355=Manifest!$B$1,E355=Manifest!$B$1)),MAX(K$1:K354)+1,"")</f>
        <v/>
      </c>
    </row>
    <row r="356">
      <c r="K356">
        <f>IF(AND(A356&lt;&gt;"",OR(D356=Manifest!$B$1,E356=Manifest!$B$1)),MAX(K$1:K355)+1,"")</f>
        <v/>
      </c>
    </row>
    <row r="357">
      <c r="K357">
        <f>IF(AND(A357&lt;&gt;"",OR(D357=Manifest!$B$1,E357=Manifest!$B$1)),MAX(K$1:K356)+1,"")</f>
        <v/>
      </c>
    </row>
    <row r="358">
      <c r="K358">
        <f>IF(AND(A358&lt;&gt;"",OR(D358=Manifest!$B$1,E358=Manifest!$B$1)),MAX(K$1:K357)+1,"")</f>
        <v/>
      </c>
    </row>
    <row r="359">
      <c r="K359">
        <f>IF(AND(A359&lt;&gt;"",OR(D359=Manifest!$B$1,E359=Manifest!$B$1)),MAX(K$1:K358)+1,"")</f>
        <v/>
      </c>
    </row>
    <row r="360">
      <c r="K360">
        <f>IF(AND(A360&lt;&gt;"",OR(D360=Manifest!$B$1,E360=Manifest!$B$1)),MAX(K$1:K359)+1,"")</f>
        <v/>
      </c>
    </row>
    <row r="361">
      <c r="K361">
        <f>IF(AND(A361&lt;&gt;"",OR(D361=Manifest!$B$1,E361=Manifest!$B$1)),MAX(K$1:K360)+1,"")</f>
        <v/>
      </c>
    </row>
    <row r="362">
      <c r="K362">
        <f>IF(AND(A362&lt;&gt;"",OR(D362=Manifest!$B$1,E362=Manifest!$B$1)),MAX(K$1:K361)+1,"")</f>
        <v/>
      </c>
    </row>
    <row r="363">
      <c r="K363">
        <f>IF(AND(A363&lt;&gt;"",OR(D363=Manifest!$B$1,E363=Manifest!$B$1)),MAX(K$1:K362)+1,"")</f>
        <v/>
      </c>
    </row>
    <row r="364">
      <c r="K364">
        <f>IF(AND(A364&lt;&gt;"",OR(D364=Manifest!$B$1,E364=Manifest!$B$1)),MAX(K$1:K363)+1,"")</f>
        <v/>
      </c>
    </row>
    <row r="365">
      <c r="K365">
        <f>IF(AND(A365&lt;&gt;"",OR(D365=Manifest!$B$1,E365=Manifest!$B$1)),MAX(K$1:K364)+1,"")</f>
        <v/>
      </c>
    </row>
    <row r="366">
      <c r="K366">
        <f>IF(AND(A366&lt;&gt;"",OR(D366=Manifest!$B$1,E366=Manifest!$B$1)),MAX(K$1:K365)+1,"")</f>
        <v/>
      </c>
    </row>
    <row r="367">
      <c r="K367">
        <f>IF(AND(A367&lt;&gt;"",OR(D367=Manifest!$B$1,E367=Manifest!$B$1)),MAX(K$1:K366)+1,"")</f>
        <v/>
      </c>
    </row>
    <row r="368">
      <c r="K368">
        <f>IF(AND(A368&lt;&gt;"",OR(D368=Manifest!$B$1,E368=Manifest!$B$1)),MAX(K$1:K367)+1,"")</f>
        <v/>
      </c>
    </row>
    <row r="369">
      <c r="K369">
        <f>IF(AND(A369&lt;&gt;"",OR(D369=Manifest!$B$1,E369=Manifest!$B$1)),MAX(K$1:K368)+1,"")</f>
        <v/>
      </c>
    </row>
    <row r="370">
      <c r="K370">
        <f>IF(AND(A370&lt;&gt;"",OR(D370=Manifest!$B$1,E370=Manifest!$B$1)),MAX(K$1:K369)+1,"")</f>
        <v/>
      </c>
    </row>
    <row r="371">
      <c r="K371">
        <f>IF(AND(A371&lt;&gt;"",OR(D371=Manifest!$B$1,E371=Manifest!$B$1)),MAX(K$1:K370)+1,"")</f>
        <v/>
      </c>
    </row>
    <row r="372">
      <c r="K372">
        <f>IF(AND(A372&lt;&gt;"",OR(D372=Manifest!$B$1,E372=Manifest!$B$1)),MAX(K$1:K371)+1,"")</f>
        <v/>
      </c>
    </row>
    <row r="373">
      <c r="K373">
        <f>IF(AND(A373&lt;&gt;"",OR(D373=Manifest!$B$1,E373=Manifest!$B$1)),MAX(K$1:K372)+1,"")</f>
        <v/>
      </c>
    </row>
    <row r="374">
      <c r="K374">
        <f>IF(AND(A374&lt;&gt;"",OR(D374=Manifest!$B$1,E374=Manifest!$B$1)),MAX(K$1:K373)+1,"")</f>
        <v/>
      </c>
    </row>
    <row r="375">
      <c r="K375">
        <f>IF(AND(A375&lt;&gt;"",OR(D375=Manifest!$B$1,E375=Manifest!$B$1)),MAX(K$1:K374)+1,"")</f>
        <v/>
      </c>
    </row>
    <row r="376">
      <c r="K376">
        <f>IF(AND(A376&lt;&gt;"",OR(D376=Manifest!$B$1,E376=Manifest!$B$1)),MAX(K$1:K375)+1,"")</f>
        <v/>
      </c>
    </row>
    <row r="377">
      <c r="K377">
        <f>IF(AND(A377&lt;&gt;"",OR(D377=Manifest!$B$1,E377=Manifest!$B$1)),MAX(K$1:K376)+1,"")</f>
        <v/>
      </c>
    </row>
    <row r="378">
      <c r="K378">
        <f>IF(AND(A378&lt;&gt;"",OR(D378=Manifest!$B$1,E378=Manifest!$B$1)),MAX(K$1:K377)+1,"")</f>
        <v/>
      </c>
    </row>
    <row r="379">
      <c r="K379">
        <f>IF(AND(A379&lt;&gt;"",OR(D379=Manifest!$B$1,E379=Manifest!$B$1)),MAX(K$1:K378)+1,"")</f>
        <v/>
      </c>
    </row>
    <row r="380">
      <c r="K380">
        <f>IF(AND(A380&lt;&gt;"",OR(D380=Manifest!$B$1,E380=Manifest!$B$1)),MAX(K$1:K379)+1,"")</f>
        <v/>
      </c>
    </row>
    <row r="381">
      <c r="K381">
        <f>IF(AND(A381&lt;&gt;"",OR(D381=Manifest!$B$1,E381=Manifest!$B$1)),MAX(K$1:K380)+1,"")</f>
        <v/>
      </c>
    </row>
    <row r="382">
      <c r="K382">
        <f>IF(AND(A382&lt;&gt;"",OR(D382=Manifest!$B$1,E382=Manifest!$B$1)),MAX(K$1:K381)+1,"")</f>
        <v/>
      </c>
    </row>
    <row r="383">
      <c r="K383">
        <f>IF(AND(A383&lt;&gt;"",OR(D383=Manifest!$B$1,E383=Manifest!$B$1)),MAX(K$1:K382)+1,"")</f>
        <v/>
      </c>
    </row>
    <row r="384">
      <c r="K384">
        <f>IF(AND(A384&lt;&gt;"",OR(D384=Manifest!$B$1,E384=Manifest!$B$1)),MAX(K$1:K383)+1,"")</f>
        <v/>
      </c>
    </row>
    <row r="385">
      <c r="K385">
        <f>IF(AND(A385&lt;&gt;"",OR(D385=Manifest!$B$1,E385=Manifest!$B$1)),MAX(K$1:K384)+1,"")</f>
        <v/>
      </c>
    </row>
    <row r="386">
      <c r="K386">
        <f>IF(AND(A386&lt;&gt;"",OR(D386=Manifest!$B$1,E386=Manifest!$B$1)),MAX(K$1:K385)+1,"")</f>
        <v/>
      </c>
    </row>
    <row r="387">
      <c r="K387">
        <f>IF(AND(A387&lt;&gt;"",OR(D387=Manifest!$B$1,E387=Manifest!$B$1)),MAX(K$1:K386)+1,"")</f>
        <v/>
      </c>
    </row>
    <row r="388">
      <c r="K388">
        <f>IF(AND(A388&lt;&gt;"",OR(D388=Manifest!$B$1,E388=Manifest!$B$1)),MAX(K$1:K387)+1,"")</f>
        <v/>
      </c>
    </row>
    <row r="389">
      <c r="K389">
        <f>IF(AND(A389&lt;&gt;"",OR(D389=Manifest!$B$1,E389=Manifest!$B$1)),MAX(K$1:K388)+1,"")</f>
        <v/>
      </c>
    </row>
    <row r="390">
      <c r="K390">
        <f>IF(AND(A390&lt;&gt;"",OR(D390=Manifest!$B$1,E390=Manifest!$B$1)),MAX(K$1:K389)+1,"")</f>
        <v/>
      </c>
    </row>
    <row r="391">
      <c r="K391">
        <f>IF(AND(A391&lt;&gt;"",OR(D391=Manifest!$B$1,E391=Manifest!$B$1)),MAX(K$1:K390)+1,"")</f>
        <v/>
      </c>
    </row>
    <row r="392">
      <c r="K392">
        <f>IF(AND(A392&lt;&gt;"",OR(D392=Manifest!$B$1,E392=Manifest!$B$1)),MAX(K$1:K391)+1,"")</f>
        <v/>
      </c>
    </row>
    <row r="393">
      <c r="K393">
        <f>IF(AND(A393&lt;&gt;"",OR(D393=Manifest!$B$1,E393=Manifest!$B$1)),MAX(K$1:K392)+1,"")</f>
        <v/>
      </c>
    </row>
    <row r="394">
      <c r="K394">
        <f>IF(AND(A394&lt;&gt;"",OR(D394=Manifest!$B$1,E394=Manifest!$B$1)),MAX(K$1:K393)+1,"")</f>
        <v/>
      </c>
    </row>
    <row r="395">
      <c r="K395">
        <f>IF(AND(A395&lt;&gt;"",OR(D395=Manifest!$B$1,E395=Manifest!$B$1)),MAX(K$1:K394)+1,"")</f>
        <v/>
      </c>
    </row>
    <row r="396">
      <c r="K396">
        <f>IF(AND(A396&lt;&gt;"",OR(D396=Manifest!$B$1,E396=Manifest!$B$1)),MAX(K$1:K395)+1,"")</f>
        <v/>
      </c>
    </row>
    <row r="397">
      <c r="K397">
        <f>IF(AND(A397&lt;&gt;"",OR(D397=Manifest!$B$1,E397=Manifest!$B$1)),MAX(K$1:K396)+1,"")</f>
        <v/>
      </c>
    </row>
    <row r="398">
      <c r="K398">
        <f>IF(AND(A398&lt;&gt;"",OR(D398=Manifest!$B$1,E398=Manifest!$B$1)),MAX(K$1:K397)+1,"")</f>
        <v/>
      </c>
    </row>
    <row r="399">
      <c r="K399">
        <f>IF(AND(A399&lt;&gt;"",OR(D399=Manifest!$B$1,E399=Manifest!$B$1)),MAX(K$1:K398)+1,"")</f>
        <v/>
      </c>
    </row>
    <row r="400">
      <c r="K400">
        <f>IF(AND(A400&lt;&gt;"",OR(D400=Manifest!$B$1,E400=Manifest!$B$1)),MAX(K$1:K399)+1,"")</f>
        <v/>
      </c>
    </row>
    <row r="401">
      <c r="K401">
        <f>IF(AND(A401&lt;&gt;"",OR(D401=Manifest!$B$1,E401=Manifest!$B$1)),MAX(K$1:K400)+1,"")</f>
        <v/>
      </c>
    </row>
    <row r="402">
      <c r="K402">
        <f>IF(AND(A402&lt;&gt;"",OR(D402=Manifest!$B$1,E402=Manifest!$B$1)),MAX(K$1:K401)+1,"")</f>
        <v/>
      </c>
    </row>
    <row r="403">
      <c r="K403">
        <f>IF(AND(A403&lt;&gt;"",OR(D403=Manifest!$B$1,E403=Manifest!$B$1)),MAX(K$1:K402)+1,"")</f>
        <v/>
      </c>
    </row>
    <row r="404">
      <c r="K404">
        <f>IF(AND(A404&lt;&gt;"",OR(D404=Manifest!$B$1,E404=Manifest!$B$1)),MAX(K$1:K403)+1,"")</f>
        <v/>
      </c>
    </row>
    <row r="405">
      <c r="K405">
        <f>IF(AND(A405&lt;&gt;"",OR(D405=Manifest!$B$1,E405=Manifest!$B$1)),MAX(K$1:K404)+1,"")</f>
        <v/>
      </c>
    </row>
    <row r="406">
      <c r="K406">
        <f>IF(AND(A406&lt;&gt;"",OR(D406=Manifest!$B$1,E406=Manifest!$B$1)),MAX(K$1:K405)+1,"")</f>
        <v/>
      </c>
    </row>
    <row r="407">
      <c r="K407">
        <f>IF(AND(A407&lt;&gt;"",OR(D407=Manifest!$B$1,E407=Manifest!$B$1)),MAX(K$1:K406)+1,"")</f>
        <v/>
      </c>
    </row>
    <row r="408">
      <c r="K408">
        <f>IF(AND(A408&lt;&gt;"",OR(D408=Manifest!$B$1,E408=Manifest!$B$1)),MAX(K$1:K407)+1,"")</f>
        <v/>
      </c>
    </row>
    <row r="409">
      <c r="K409">
        <f>IF(AND(A409&lt;&gt;"",OR(D409=Manifest!$B$1,E409=Manifest!$B$1)),MAX(K$1:K408)+1,"")</f>
        <v/>
      </c>
    </row>
    <row r="410">
      <c r="K410">
        <f>IF(AND(A410&lt;&gt;"",OR(D410=Manifest!$B$1,E410=Manifest!$B$1)),MAX(K$1:K409)+1,"")</f>
        <v/>
      </c>
    </row>
    <row r="411">
      <c r="K411">
        <f>IF(AND(A411&lt;&gt;"",OR(D411=Manifest!$B$1,E411=Manifest!$B$1)),MAX(K$1:K410)+1,"")</f>
        <v/>
      </c>
    </row>
    <row r="412">
      <c r="K412">
        <f>IF(AND(A412&lt;&gt;"",OR(D412=Manifest!$B$1,E412=Manifest!$B$1)),MAX(K$1:K411)+1,"")</f>
        <v/>
      </c>
    </row>
    <row r="413">
      <c r="K413">
        <f>IF(AND(A413&lt;&gt;"",OR(D413=Manifest!$B$1,E413=Manifest!$B$1)),MAX(K$1:K412)+1,"")</f>
        <v/>
      </c>
    </row>
    <row r="414">
      <c r="K414">
        <f>IF(AND(A414&lt;&gt;"",OR(D414=Manifest!$B$1,E414=Manifest!$B$1)),MAX(K$1:K413)+1,"")</f>
        <v/>
      </c>
    </row>
    <row r="415">
      <c r="K415">
        <f>IF(AND(A415&lt;&gt;"",OR(D415=Manifest!$B$1,E415=Manifest!$B$1)),MAX(K$1:K414)+1,"")</f>
        <v/>
      </c>
    </row>
    <row r="416">
      <c r="K416">
        <f>IF(AND(A416&lt;&gt;"",OR(D416=Manifest!$B$1,E416=Manifest!$B$1)),MAX(K$1:K415)+1,"")</f>
        <v/>
      </c>
    </row>
    <row r="417">
      <c r="K417">
        <f>IF(AND(A417&lt;&gt;"",OR(D417=Manifest!$B$1,E417=Manifest!$B$1)),MAX(K$1:K416)+1,"")</f>
        <v/>
      </c>
    </row>
    <row r="418">
      <c r="K418">
        <f>IF(AND(A418&lt;&gt;"",OR(D418=Manifest!$B$1,E418=Manifest!$B$1)),MAX(K$1:K417)+1,"")</f>
        <v/>
      </c>
    </row>
    <row r="419">
      <c r="K419">
        <f>IF(AND(A419&lt;&gt;"",OR(D419=Manifest!$B$1,E419=Manifest!$B$1)),MAX(K$1:K418)+1,"")</f>
        <v/>
      </c>
    </row>
    <row r="420">
      <c r="K420">
        <f>IF(AND(A420&lt;&gt;"",OR(D420=Manifest!$B$1,E420=Manifest!$B$1)),MAX(K$1:K419)+1,"")</f>
        <v/>
      </c>
    </row>
    <row r="421">
      <c r="K421">
        <f>IF(AND(A421&lt;&gt;"",OR(D421=Manifest!$B$1,E421=Manifest!$B$1)),MAX(K$1:K420)+1,"")</f>
        <v/>
      </c>
    </row>
    <row r="422">
      <c r="K422">
        <f>IF(AND(A422&lt;&gt;"",OR(D422=Manifest!$B$1,E422=Manifest!$B$1)),MAX(K$1:K421)+1,"")</f>
        <v/>
      </c>
    </row>
    <row r="423">
      <c r="K423">
        <f>IF(AND(A423&lt;&gt;"",OR(D423=Manifest!$B$1,E423=Manifest!$B$1)),MAX(K$1:K422)+1,"")</f>
        <v/>
      </c>
    </row>
    <row r="424">
      <c r="K424">
        <f>IF(AND(A424&lt;&gt;"",OR(D424=Manifest!$B$1,E424=Manifest!$B$1)),MAX(K$1:K423)+1,"")</f>
        <v/>
      </c>
    </row>
    <row r="425">
      <c r="K425">
        <f>IF(AND(A425&lt;&gt;"",OR(D425=Manifest!$B$1,E425=Manifest!$B$1)),MAX(K$1:K424)+1,"")</f>
        <v/>
      </c>
    </row>
    <row r="426">
      <c r="K426">
        <f>IF(AND(A426&lt;&gt;"",OR(D426=Manifest!$B$1,E426=Manifest!$B$1)),MAX(K$1:K425)+1,"")</f>
        <v/>
      </c>
    </row>
    <row r="427">
      <c r="K427">
        <f>IF(AND(A427&lt;&gt;"",OR(D427=Manifest!$B$1,E427=Manifest!$B$1)),MAX(K$1:K426)+1,"")</f>
        <v/>
      </c>
    </row>
    <row r="428">
      <c r="K428">
        <f>IF(AND(A428&lt;&gt;"",OR(D428=Manifest!$B$1,E428=Manifest!$B$1)),MAX(K$1:K427)+1,"")</f>
        <v/>
      </c>
    </row>
    <row r="429">
      <c r="K429">
        <f>IF(AND(A429&lt;&gt;"",OR(D429=Manifest!$B$1,E429=Manifest!$B$1)),MAX(K$1:K428)+1,"")</f>
        <v/>
      </c>
    </row>
    <row r="430">
      <c r="K430">
        <f>IF(AND(A430&lt;&gt;"",OR(D430=Manifest!$B$1,E430=Manifest!$B$1)),MAX(K$1:K429)+1,"")</f>
        <v/>
      </c>
    </row>
    <row r="431">
      <c r="K431">
        <f>IF(AND(A431&lt;&gt;"",OR(D431=Manifest!$B$1,E431=Manifest!$B$1)),MAX(K$1:K430)+1,"")</f>
        <v/>
      </c>
    </row>
    <row r="432">
      <c r="K432">
        <f>IF(AND(A432&lt;&gt;"",OR(D432=Manifest!$B$1,E432=Manifest!$B$1)),MAX(K$1:K431)+1,"")</f>
        <v/>
      </c>
    </row>
    <row r="433">
      <c r="K433">
        <f>IF(AND(A433&lt;&gt;"",OR(D433=Manifest!$B$1,E433=Manifest!$B$1)),MAX(K$1:K432)+1,"")</f>
        <v/>
      </c>
    </row>
    <row r="434">
      <c r="K434">
        <f>IF(AND(A434&lt;&gt;"",OR(D434=Manifest!$B$1,E434=Manifest!$B$1)),MAX(K$1:K433)+1,"")</f>
        <v/>
      </c>
    </row>
    <row r="435">
      <c r="K435">
        <f>IF(AND(A435&lt;&gt;"",OR(D435=Manifest!$B$1,E435=Manifest!$B$1)),MAX(K$1:K434)+1,"")</f>
        <v/>
      </c>
    </row>
    <row r="436">
      <c r="K436">
        <f>IF(AND(A436&lt;&gt;"",OR(D436=Manifest!$B$1,E436=Manifest!$B$1)),MAX(K$1:K435)+1,"")</f>
        <v/>
      </c>
    </row>
    <row r="437">
      <c r="K437">
        <f>IF(AND(A437&lt;&gt;"",OR(D437=Manifest!$B$1,E437=Manifest!$B$1)),MAX(K$1:K436)+1,"")</f>
        <v/>
      </c>
    </row>
    <row r="438">
      <c r="K438">
        <f>IF(AND(A438&lt;&gt;"",OR(D438=Manifest!$B$1,E438=Manifest!$B$1)),MAX(K$1:K437)+1,"")</f>
        <v/>
      </c>
    </row>
    <row r="439">
      <c r="K439">
        <f>IF(AND(A439&lt;&gt;"",OR(D439=Manifest!$B$1,E439=Manifest!$B$1)),MAX(K$1:K438)+1,"")</f>
        <v/>
      </c>
    </row>
    <row r="440">
      <c r="K440">
        <f>IF(AND(A440&lt;&gt;"",OR(D440=Manifest!$B$1,E440=Manifest!$B$1)),MAX(K$1:K439)+1,"")</f>
        <v/>
      </c>
    </row>
    <row r="441">
      <c r="K441">
        <f>IF(AND(A441&lt;&gt;"",OR(D441=Manifest!$B$1,E441=Manifest!$B$1)),MAX(K$1:K440)+1,"")</f>
        <v/>
      </c>
    </row>
    <row r="442">
      <c r="K442">
        <f>IF(AND(A442&lt;&gt;"",OR(D442=Manifest!$B$1,E442=Manifest!$B$1)),MAX(K$1:K441)+1,"")</f>
        <v/>
      </c>
    </row>
    <row r="443">
      <c r="K443">
        <f>IF(AND(A443&lt;&gt;"",OR(D443=Manifest!$B$1,E443=Manifest!$B$1)),MAX(K$1:K442)+1,"")</f>
        <v/>
      </c>
    </row>
    <row r="444">
      <c r="K444">
        <f>IF(AND(A444&lt;&gt;"",OR(D444=Manifest!$B$1,E444=Manifest!$B$1)),MAX(K$1:K443)+1,"")</f>
        <v/>
      </c>
    </row>
    <row r="445">
      <c r="K445">
        <f>IF(AND(A445&lt;&gt;"",OR(D445=Manifest!$B$1,E445=Manifest!$B$1)),MAX(K$1:K444)+1,"")</f>
        <v/>
      </c>
    </row>
    <row r="446">
      <c r="K446">
        <f>IF(AND(A446&lt;&gt;"",OR(D446=Manifest!$B$1,E446=Manifest!$B$1)),MAX(K$1:K445)+1,"")</f>
        <v/>
      </c>
    </row>
    <row r="447">
      <c r="K447">
        <f>IF(AND(A447&lt;&gt;"",OR(D447=Manifest!$B$1,E447=Manifest!$B$1)),MAX(K$1:K446)+1,"")</f>
        <v/>
      </c>
    </row>
    <row r="448">
      <c r="K448">
        <f>IF(AND(A448&lt;&gt;"",OR(D448=Manifest!$B$1,E448=Manifest!$B$1)),MAX(K$1:K447)+1,"")</f>
        <v/>
      </c>
    </row>
    <row r="449">
      <c r="K449">
        <f>IF(AND(A449&lt;&gt;"",OR(D449=Manifest!$B$1,E449=Manifest!$B$1)),MAX(K$1:K448)+1,"")</f>
        <v/>
      </c>
    </row>
    <row r="450">
      <c r="K450">
        <f>IF(AND(A450&lt;&gt;"",OR(D450=Manifest!$B$1,E450=Manifest!$B$1)),MAX(K$1:K449)+1,"")</f>
        <v/>
      </c>
    </row>
    <row r="451">
      <c r="K451">
        <f>IF(AND(A451&lt;&gt;"",OR(D451=Manifest!$B$1,E451=Manifest!$B$1)),MAX(K$1:K450)+1,"")</f>
        <v/>
      </c>
    </row>
    <row r="452">
      <c r="K452">
        <f>IF(AND(A452&lt;&gt;"",OR(D452=Manifest!$B$1,E452=Manifest!$B$1)),MAX(K$1:K451)+1,"")</f>
        <v/>
      </c>
    </row>
    <row r="453">
      <c r="K453">
        <f>IF(AND(A453&lt;&gt;"",OR(D453=Manifest!$B$1,E453=Manifest!$B$1)),MAX(K$1:K452)+1,"")</f>
        <v/>
      </c>
    </row>
    <row r="454">
      <c r="K454">
        <f>IF(AND(A454&lt;&gt;"",OR(D454=Manifest!$B$1,E454=Manifest!$B$1)),MAX(K$1:K453)+1,"")</f>
        <v/>
      </c>
    </row>
    <row r="455">
      <c r="K455">
        <f>IF(AND(A455&lt;&gt;"",OR(D455=Manifest!$B$1,E455=Manifest!$B$1)),MAX(K$1:K454)+1,"")</f>
        <v/>
      </c>
    </row>
    <row r="456">
      <c r="K456">
        <f>IF(AND(A456&lt;&gt;"",OR(D456=Manifest!$B$1,E456=Manifest!$B$1)),MAX(K$1:K455)+1,"")</f>
        <v/>
      </c>
    </row>
    <row r="457">
      <c r="K457">
        <f>IF(AND(A457&lt;&gt;"",OR(D457=Manifest!$B$1,E457=Manifest!$B$1)),MAX(K$1:K456)+1,"")</f>
        <v/>
      </c>
    </row>
    <row r="458">
      <c r="K458">
        <f>IF(AND(A458&lt;&gt;"",OR(D458=Manifest!$B$1,E458=Manifest!$B$1)),MAX(K$1:K457)+1,"")</f>
        <v/>
      </c>
    </row>
    <row r="459">
      <c r="K459">
        <f>IF(AND(A459&lt;&gt;"",OR(D459=Manifest!$B$1,E459=Manifest!$B$1)),MAX(K$1:K458)+1,"")</f>
        <v/>
      </c>
    </row>
    <row r="460">
      <c r="K460">
        <f>IF(AND(A460&lt;&gt;"",OR(D460=Manifest!$B$1,E460=Manifest!$B$1)),MAX(K$1:K459)+1,"")</f>
        <v/>
      </c>
    </row>
    <row r="461">
      <c r="K461">
        <f>IF(AND(A461&lt;&gt;"",OR(D461=Manifest!$B$1,E461=Manifest!$B$1)),MAX(K$1:K460)+1,"")</f>
        <v/>
      </c>
    </row>
    <row r="462">
      <c r="K462">
        <f>IF(AND(A462&lt;&gt;"",OR(D462=Manifest!$B$1,E462=Manifest!$B$1)),MAX(K$1:K461)+1,"")</f>
        <v/>
      </c>
    </row>
    <row r="463">
      <c r="K463">
        <f>IF(AND(A463&lt;&gt;"",OR(D463=Manifest!$B$1,E463=Manifest!$B$1)),MAX(K$1:K462)+1,"")</f>
        <v/>
      </c>
    </row>
    <row r="464">
      <c r="K464">
        <f>IF(AND(A464&lt;&gt;"",OR(D464=Manifest!$B$1,E464=Manifest!$B$1)),MAX(K$1:K463)+1,"")</f>
        <v/>
      </c>
    </row>
    <row r="465">
      <c r="K465">
        <f>IF(AND(A465&lt;&gt;"",OR(D465=Manifest!$B$1,E465=Manifest!$B$1)),MAX(K$1:K464)+1,"")</f>
        <v/>
      </c>
    </row>
    <row r="466">
      <c r="K466">
        <f>IF(AND(A466&lt;&gt;"",OR(D466=Manifest!$B$1,E466=Manifest!$B$1)),MAX(K$1:K465)+1,"")</f>
        <v/>
      </c>
    </row>
    <row r="467">
      <c r="K467">
        <f>IF(AND(A467&lt;&gt;"",OR(D467=Manifest!$B$1,E467=Manifest!$B$1)),MAX(K$1:K466)+1,"")</f>
        <v/>
      </c>
    </row>
    <row r="468">
      <c r="K468">
        <f>IF(AND(A468&lt;&gt;"",OR(D468=Manifest!$B$1,E468=Manifest!$B$1)),MAX(K$1:K467)+1,"")</f>
        <v/>
      </c>
    </row>
    <row r="469">
      <c r="K469">
        <f>IF(AND(A469&lt;&gt;"",OR(D469=Manifest!$B$1,E469=Manifest!$B$1)),MAX(K$1:K468)+1,"")</f>
        <v/>
      </c>
    </row>
    <row r="470">
      <c r="K470">
        <f>IF(AND(A470&lt;&gt;"",OR(D470=Manifest!$B$1,E470=Manifest!$B$1)),MAX(K$1:K469)+1,"")</f>
        <v/>
      </c>
    </row>
    <row r="471">
      <c r="K471">
        <f>IF(AND(A471&lt;&gt;"",OR(D471=Manifest!$B$1,E471=Manifest!$B$1)),MAX(K$1:K470)+1,"")</f>
        <v/>
      </c>
    </row>
    <row r="472">
      <c r="K472">
        <f>IF(AND(A472&lt;&gt;"",OR(D472=Manifest!$B$1,E472=Manifest!$B$1)),MAX(K$1:K471)+1,"")</f>
        <v/>
      </c>
    </row>
    <row r="473">
      <c r="K473">
        <f>IF(AND(A473&lt;&gt;"",OR(D473=Manifest!$B$1,E473=Manifest!$B$1)),MAX(K$1:K472)+1,"")</f>
        <v/>
      </c>
    </row>
    <row r="474">
      <c r="K474">
        <f>IF(AND(A474&lt;&gt;"",OR(D474=Manifest!$B$1,E474=Manifest!$B$1)),MAX(K$1:K473)+1,"")</f>
        <v/>
      </c>
    </row>
    <row r="475">
      <c r="K475">
        <f>IF(AND(A475&lt;&gt;"",OR(D475=Manifest!$B$1,E475=Manifest!$B$1)),MAX(K$1:K474)+1,"")</f>
        <v/>
      </c>
    </row>
    <row r="476">
      <c r="K476">
        <f>IF(AND(A476&lt;&gt;"",OR(D476=Manifest!$B$1,E476=Manifest!$B$1)),MAX(K$1:K475)+1,"")</f>
        <v/>
      </c>
    </row>
    <row r="477">
      <c r="K477">
        <f>IF(AND(A477&lt;&gt;"",OR(D477=Manifest!$B$1,E477=Manifest!$B$1)),MAX(K$1:K476)+1,"")</f>
        <v/>
      </c>
    </row>
    <row r="478">
      <c r="K478">
        <f>IF(AND(A478&lt;&gt;"",OR(D478=Manifest!$B$1,E478=Manifest!$B$1)),MAX(K$1:K477)+1,"")</f>
        <v/>
      </c>
    </row>
    <row r="479">
      <c r="K479">
        <f>IF(AND(A479&lt;&gt;"",OR(D479=Manifest!$B$1,E479=Manifest!$B$1)),MAX(K$1:K478)+1,"")</f>
        <v/>
      </c>
    </row>
    <row r="480">
      <c r="K480">
        <f>IF(AND(A480&lt;&gt;"",OR(D480=Manifest!$B$1,E480=Manifest!$B$1)),MAX(K$1:K479)+1,"")</f>
        <v/>
      </c>
    </row>
    <row r="481">
      <c r="K481">
        <f>IF(AND(A481&lt;&gt;"",OR(D481=Manifest!$B$1,E481=Manifest!$B$1)),MAX(K$1:K480)+1,"")</f>
        <v/>
      </c>
    </row>
    <row r="482">
      <c r="K482">
        <f>IF(AND(A482&lt;&gt;"",OR(D482=Manifest!$B$1,E482=Manifest!$B$1)),MAX(K$1:K481)+1,"")</f>
        <v/>
      </c>
    </row>
    <row r="483">
      <c r="K483">
        <f>IF(AND(A483&lt;&gt;"",OR(D483=Manifest!$B$1,E483=Manifest!$B$1)),MAX(K$1:K482)+1,"")</f>
        <v/>
      </c>
    </row>
    <row r="484">
      <c r="K484">
        <f>IF(AND(A484&lt;&gt;"",OR(D484=Manifest!$B$1,E484=Manifest!$B$1)),MAX(K$1:K483)+1,"")</f>
        <v/>
      </c>
    </row>
    <row r="485">
      <c r="K485">
        <f>IF(AND(A485&lt;&gt;"",OR(D485=Manifest!$B$1,E485=Manifest!$B$1)),MAX(K$1:K484)+1,"")</f>
        <v/>
      </c>
    </row>
    <row r="486">
      <c r="K486">
        <f>IF(AND(A486&lt;&gt;"",OR(D486=Manifest!$B$1,E486=Manifest!$B$1)),MAX(K$1:K485)+1,"")</f>
        <v/>
      </c>
    </row>
    <row r="487">
      <c r="K487">
        <f>IF(AND(A487&lt;&gt;"",OR(D487=Manifest!$B$1,E487=Manifest!$B$1)),MAX(K$1:K486)+1,"")</f>
        <v/>
      </c>
    </row>
    <row r="488">
      <c r="K488">
        <f>IF(AND(A488&lt;&gt;"",OR(D488=Manifest!$B$1,E488=Manifest!$B$1)),MAX(K$1:K487)+1,"")</f>
        <v/>
      </c>
    </row>
    <row r="489">
      <c r="K489">
        <f>IF(AND(A489&lt;&gt;"",OR(D489=Manifest!$B$1,E489=Manifest!$B$1)),MAX(K$1:K488)+1,"")</f>
        <v/>
      </c>
    </row>
    <row r="490">
      <c r="K490">
        <f>IF(AND(A490&lt;&gt;"",OR(D490=Manifest!$B$1,E490=Manifest!$B$1)),MAX(K$1:K489)+1,"")</f>
        <v/>
      </c>
    </row>
    <row r="491">
      <c r="K491">
        <f>IF(AND(A491&lt;&gt;"",OR(D491=Manifest!$B$1,E491=Manifest!$B$1)),MAX(K$1:K490)+1,"")</f>
        <v/>
      </c>
    </row>
    <row r="492">
      <c r="K492">
        <f>IF(AND(A492&lt;&gt;"",OR(D492=Manifest!$B$1,E492=Manifest!$B$1)),MAX(K$1:K491)+1,"")</f>
        <v/>
      </c>
    </row>
    <row r="493">
      <c r="K493">
        <f>IF(AND(A493&lt;&gt;"",OR(D493=Manifest!$B$1,E493=Manifest!$B$1)),MAX(K$1:K492)+1,"")</f>
        <v/>
      </c>
    </row>
    <row r="494">
      <c r="K494">
        <f>IF(AND(A494&lt;&gt;"",OR(D494=Manifest!$B$1,E494=Manifest!$B$1)),MAX(K$1:K493)+1,"")</f>
        <v/>
      </c>
    </row>
    <row r="495">
      <c r="K495">
        <f>IF(AND(A495&lt;&gt;"",OR(D495=Manifest!$B$1,E495=Manifest!$B$1)),MAX(K$1:K494)+1,"")</f>
        <v/>
      </c>
    </row>
    <row r="496">
      <c r="K496">
        <f>IF(AND(A496&lt;&gt;"",OR(D496=Manifest!$B$1,E496=Manifest!$B$1)),MAX(K$1:K495)+1,"")</f>
        <v/>
      </c>
    </row>
    <row r="497">
      <c r="K497">
        <f>IF(AND(A497&lt;&gt;"",OR(D497=Manifest!$B$1,E497=Manifest!$B$1)),MAX(K$1:K496)+1,"")</f>
        <v/>
      </c>
    </row>
    <row r="498">
      <c r="K498">
        <f>IF(AND(A498&lt;&gt;"",OR(D498=Manifest!$B$1,E498=Manifest!$B$1)),MAX(K$1:K497)+1,"")</f>
        <v/>
      </c>
    </row>
    <row r="499">
      <c r="K499">
        <f>IF(AND(A499&lt;&gt;"",OR(D499=Manifest!$B$1,E499=Manifest!$B$1)),MAX(K$1:K498)+1,"")</f>
        <v/>
      </c>
    </row>
    <row r="500">
      <c r="K500">
        <f>IF(AND(A500&lt;&gt;"",OR(D500=Manifest!$B$1,E500=Manifest!$B$1)),MAX(K$1:K499)+1,"")</f>
        <v/>
      </c>
    </row>
  </sheetData>
  <autoFilter ref="A1:J500"/>
  <conditionalFormatting sqref="A2:J500">
    <cfRule type="expression" priority="1" dxfId="0">
      <formula>$F2="Available"</formula>
    </cfRule>
    <cfRule type="expression" priority="2" dxfId="1">
      <formula>$F2="In Use"</formula>
    </cfRule>
    <cfRule type="expression" priority="3" dxfId="2">
      <formula>$F2="In Repair"</formula>
    </cfRule>
    <cfRule type="expression" priority="4" dxfId="3">
      <formula>$F2="Missing"</formula>
    </cfRule>
    <cfRule type="expression" priority="5" dxfId="4">
      <formula>$F2="Retired"</formula>
    </cfRule>
  </conditionalFormatting>
  <dataValidations count="3">
    <dataValidation sqref="D2:D500" showDropDown="0" showInputMessage="0" showErrorMessage="1" allowBlank="1" type="list">
      <formula1>=Lists!$A$2:$A$13</formula1>
    </dataValidation>
    <dataValidation sqref="E2:E500" showDropDown="0" showInputMessage="0" showErrorMessage="1" allowBlank="1" type="list">
      <formula1>=Lists!$B$2:$B$8</formula1>
    </dataValidation>
    <dataValidation sqref="F2:F500" showDropDown="0" showInputMessage="0" showErrorMessage="1" allowBlank="1" type="list">
      <formula1>=Lists!$C$2:$C$6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2" t="inlineStr">
        <is>
          <t>Location</t>
        </is>
      </c>
      <c r="B1" s="2" t="inlineStr">
        <is>
          <t>Available</t>
        </is>
      </c>
      <c r="C1" s="2" t="inlineStr">
        <is>
          <t>In Use</t>
        </is>
      </c>
      <c r="D1" s="2" t="inlineStr">
        <is>
          <t>In Repair</t>
        </is>
      </c>
      <c r="E1" s="2" t="inlineStr">
        <is>
          <t>Missing</t>
        </is>
      </c>
      <c r="F1" s="2" t="inlineStr">
        <is>
          <t>Retired</t>
        </is>
      </c>
      <c r="G1" s="2" t="inlineStr">
        <is>
          <t>Total items</t>
        </is>
      </c>
      <c r="H1" s="2" t="inlineStr">
        <is>
          <t>Total qty</t>
        </is>
      </c>
      <c r="J1" s="4" t="inlineStr">
        <is>
          <t>Items not checked in 30+ days</t>
        </is>
      </c>
    </row>
    <row r="2">
      <c r="A2">
        <f>Lists!A2</f>
        <v/>
      </c>
      <c r="B2">
        <f>COUNTIFS(Equipment!$D:$D,$A2,Equipment!$F:$F,B$1)</f>
        <v/>
      </c>
      <c r="C2">
        <f>COUNTIFS(Equipment!$D:$D,$A2,Equipment!$F:$F,C$1)</f>
        <v/>
      </c>
      <c r="D2">
        <f>COUNTIFS(Equipment!$D:$D,$A2,Equipment!$F:$F,D$1)</f>
        <v/>
      </c>
      <c r="E2">
        <f>COUNTIFS(Equipment!$D:$D,$A2,Equipment!$F:$F,E$1)</f>
        <v/>
      </c>
      <c r="F2">
        <f>COUNTIFS(Equipment!$D:$D,$A2,Equipment!$F:$F,F$1)</f>
        <v/>
      </c>
      <c r="G2">
        <f>COUNTIF(Equipment!$D:$D,$A2)</f>
        <v/>
      </c>
      <c r="H2">
        <f>SUMIF(Equipment!$D:$D,$A2,Equipment!$G:$G)</f>
        <v/>
      </c>
      <c r="J2">
        <f>COUNTIFS(Equipment!I:I,"&lt;"&amp;TODAY()-30,Equipment!A:A,"&lt;&gt;")</f>
        <v/>
      </c>
    </row>
    <row r="3">
      <c r="A3">
        <f>Lists!A3</f>
        <v/>
      </c>
      <c r="B3">
        <f>COUNTIFS(Equipment!$D:$D,$A3,Equipment!$F:$F,B$1)</f>
        <v/>
      </c>
      <c r="C3">
        <f>COUNTIFS(Equipment!$D:$D,$A3,Equipment!$F:$F,C$1)</f>
        <v/>
      </c>
      <c r="D3">
        <f>COUNTIFS(Equipment!$D:$D,$A3,Equipment!$F:$F,D$1)</f>
        <v/>
      </c>
      <c r="E3">
        <f>COUNTIFS(Equipment!$D:$D,$A3,Equipment!$F:$F,E$1)</f>
        <v/>
      </c>
      <c r="F3">
        <f>COUNTIFS(Equipment!$D:$D,$A3,Equipment!$F:$F,F$1)</f>
        <v/>
      </c>
      <c r="G3">
        <f>COUNTIF(Equipment!$D:$D,$A3)</f>
        <v/>
      </c>
      <c r="H3">
        <f>SUMIF(Equipment!$D:$D,$A3,Equipment!$G:$G)</f>
        <v/>
      </c>
    </row>
    <row r="4">
      <c r="A4">
        <f>Lists!A4</f>
        <v/>
      </c>
      <c r="B4">
        <f>COUNTIFS(Equipment!$D:$D,$A4,Equipment!$F:$F,B$1)</f>
        <v/>
      </c>
      <c r="C4">
        <f>COUNTIFS(Equipment!$D:$D,$A4,Equipment!$F:$F,C$1)</f>
        <v/>
      </c>
      <c r="D4">
        <f>COUNTIFS(Equipment!$D:$D,$A4,Equipment!$F:$F,D$1)</f>
        <v/>
      </c>
      <c r="E4">
        <f>COUNTIFS(Equipment!$D:$D,$A4,Equipment!$F:$F,E$1)</f>
        <v/>
      </c>
      <c r="F4">
        <f>COUNTIFS(Equipment!$D:$D,$A4,Equipment!$F:$F,F$1)</f>
        <v/>
      </c>
      <c r="G4">
        <f>COUNTIF(Equipment!$D:$D,$A4)</f>
        <v/>
      </c>
      <c r="H4">
        <f>SUMIF(Equipment!$D:$D,$A4,Equipment!$G:$G)</f>
        <v/>
      </c>
    </row>
    <row r="5">
      <c r="A5">
        <f>Lists!A5</f>
        <v/>
      </c>
      <c r="B5">
        <f>COUNTIFS(Equipment!$D:$D,$A5,Equipment!$F:$F,B$1)</f>
        <v/>
      </c>
      <c r="C5">
        <f>COUNTIFS(Equipment!$D:$D,$A5,Equipment!$F:$F,C$1)</f>
        <v/>
      </c>
      <c r="D5">
        <f>COUNTIFS(Equipment!$D:$D,$A5,Equipment!$F:$F,D$1)</f>
        <v/>
      </c>
      <c r="E5">
        <f>COUNTIFS(Equipment!$D:$D,$A5,Equipment!$F:$F,E$1)</f>
        <v/>
      </c>
      <c r="F5">
        <f>COUNTIFS(Equipment!$D:$D,$A5,Equipment!$F:$F,F$1)</f>
        <v/>
      </c>
      <c r="G5">
        <f>COUNTIF(Equipment!$D:$D,$A5)</f>
        <v/>
      </c>
      <c r="H5">
        <f>SUMIF(Equipment!$D:$D,$A5,Equipment!$G:$G)</f>
        <v/>
      </c>
    </row>
    <row r="6">
      <c r="A6">
        <f>Lists!A6</f>
        <v/>
      </c>
      <c r="B6">
        <f>COUNTIFS(Equipment!$D:$D,$A6,Equipment!$F:$F,B$1)</f>
        <v/>
      </c>
      <c r="C6">
        <f>COUNTIFS(Equipment!$D:$D,$A6,Equipment!$F:$F,C$1)</f>
        <v/>
      </c>
      <c r="D6">
        <f>COUNTIFS(Equipment!$D:$D,$A6,Equipment!$F:$F,D$1)</f>
        <v/>
      </c>
      <c r="E6">
        <f>COUNTIFS(Equipment!$D:$D,$A6,Equipment!$F:$F,E$1)</f>
        <v/>
      </c>
      <c r="F6">
        <f>COUNTIFS(Equipment!$D:$D,$A6,Equipment!$F:$F,F$1)</f>
        <v/>
      </c>
      <c r="G6">
        <f>COUNTIF(Equipment!$D:$D,$A6)</f>
        <v/>
      </c>
      <c r="H6">
        <f>SUMIF(Equipment!$D:$D,$A6,Equipment!$G:$G)</f>
        <v/>
      </c>
    </row>
    <row r="7">
      <c r="A7">
        <f>Lists!A7</f>
        <v/>
      </c>
      <c r="B7">
        <f>COUNTIFS(Equipment!$D:$D,$A7,Equipment!$F:$F,B$1)</f>
        <v/>
      </c>
      <c r="C7">
        <f>COUNTIFS(Equipment!$D:$D,$A7,Equipment!$F:$F,C$1)</f>
        <v/>
      </c>
      <c r="D7">
        <f>COUNTIFS(Equipment!$D:$D,$A7,Equipment!$F:$F,D$1)</f>
        <v/>
      </c>
      <c r="E7">
        <f>COUNTIFS(Equipment!$D:$D,$A7,Equipment!$F:$F,E$1)</f>
        <v/>
      </c>
      <c r="F7">
        <f>COUNTIFS(Equipment!$D:$D,$A7,Equipment!$F:$F,F$1)</f>
        <v/>
      </c>
      <c r="G7">
        <f>COUNTIF(Equipment!$D:$D,$A7)</f>
        <v/>
      </c>
      <c r="H7">
        <f>SUMIF(Equipment!$D:$D,$A7,Equipment!$G:$G)</f>
        <v/>
      </c>
    </row>
    <row r="8">
      <c r="A8">
        <f>Lists!A8</f>
        <v/>
      </c>
      <c r="B8">
        <f>COUNTIFS(Equipment!$D:$D,$A8,Equipment!$F:$F,B$1)</f>
        <v/>
      </c>
      <c r="C8">
        <f>COUNTIFS(Equipment!$D:$D,$A8,Equipment!$F:$F,C$1)</f>
        <v/>
      </c>
      <c r="D8">
        <f>COUNTIFS(Equipment!$D:$D,$A8,Equipment!$F:$F,D$1)</f>
        <v/>
      </c>
      <c r="E8">
        <f>COUNTIFS(Equipment!$D:$D,$A8,Equipment!$F:$F,E$1)</f>
        <v/>
      </c>
      <c r="F8">
        <f>COUNTIFS(Equipment!$D:$D,$A8,Equipment!$F:$F,F$1)</f>
        <v/>
      </c>
      <c r="G8">
        <f>COUNTIF(Equipment!$D:$D,$A8)</f>
        <v/>
      </c>
      <c r="H8">
        <f>SUMIF(Equipment!$D:$D,$A8,Equipment!$G:$G)</f>
        <v/>
      </c>
    </row>
    <row r="9">
      <c r="A9">
        <f>Lists!A9</f>
        <v/>
      </c>
      <c r="B9">
        <f>COUNTIFS(Equipment!$D:$D,$A9,Equipment!$F:$F,B$1)</f>
        <v/>
      </c>
      <c r="C9">
        <f>COUNTIFS(Equipment!$D:$D,$A9,Equipment!$F:$F,C$1)</f>
        <v/>
      </c>
      <c r="D9">
        <f>COUNTIFS(Equipment!$D:$D,$A9,Equipment!$F:$F,D$1)</f>
        <v/>
      </c>
      <c r="E9">
        <f>COUNTIFS(Equipment!$D:$D,$A9,Equipment!$F:$F,E$1)</f>
        <v/>
      </c>
      <c r="F9">
        <f>COUNTIFS(Equipment!$D:$D,$A9,Equipment!$F:$F,F$1)</f>
        <v/>
      </c>
      <c r="G9">
        <f>COUNTIF(Equipment!$D:$D,$A9)</f>
        <v/>
      </c>
      <c r="H9">
        <f>SUMIF(Equipment!$D:$D,$A9,Equipment!$G:$G)</f>
        <v/>
      </c>
    </row>
    <row r="10">
      <c r="A10">
        <f>Lists!A10</f>
        <v/>
      </c>
      <c r="B10">
        <f>COUNTIFS(Equipment!$D:$D,$A10,Equipment!$F:$F,B$1)</f>
        <v/>
      </c>
      <c r="C10">
        <f>COUNTIFS(Equipment!$D:$D,$A10,Equipment!$F:$F,C$1)</f>
        <v/>
      </c>
      <c r="D10">
        <f>COUNTIFS(Equipment!$D:$D,$A10,Equipment!$F:$F,D$1)</f>
        <v/>
      </c>
      <c r="E10">
        <f>COUNTIFS(Equipment!$D:$D,$A10,Equipment!$F:$F,E$1)</f>
        <v/>
      </c>
      <c r="F10">
        <f>COUNTIFS(Equipment!$D:$D,$A10,Equipment!$F:$F,F$1)</f>
        <v/>
      </c>
      <c r="G10">
        <f>COUNTIF(Equipment!$D:$D,$A10)</f>
        <v/>
      </c>
      <c r="H10">
        <f>SUMIF(Equipment!$D:$D,$A10,Equipment!$G:$G)</f>
        <v/>
      </c>
    </row>
    <row r="11">
      <c r="A11">
        <f>Lists!A11</f>
        <v/>
      </c>
      <c r="B11">
        <f>COUNTIFS(Equipment!$D:$D,$A11,Equipment!$F:$F,B$1)</f>
        <v/>
      </c>
      <c r="C11">
        <f>COUNTIFS(Equipment!$D:$D,$A11,Equipment!$F:$F,C$1)</f>
        <v/>
      </c>
      <c r="D11">
        <f>COUNTIFS(Equipment!$D:$D,$A11,Equipment!$F:$F,D$1)</f>
        <v/>
      </c>
      <c r="E11">
        <f>COUNTIFS(Equipment!$D:$D,$A11,Equipment!$F:$F,E$1)</f>
        <v/>
      </c>
      <c r="F11">
        <f>COUNTIFS(Equipment!$D:$D,$A11,Equipment!$F:$F,F$1)</f>
        <v/>
      </c>
      <c r="G11">
        <f>COUNTIF(Equipment!$D:$D,$A11)</f>
        <v/>
      </c>
      <c r="H11">
        <f>SUMIF(Equipment!$D:$D,$A11,Equipment!$G:$G)</f>
        <v/>
      </c>
    </row>
    <row r="12">
      <c r="A12">
        <f>Lists!A12</f>
        <v/>
      </c>
      <c r="B12">
        <f>COUNTIFS(Equipment!$D:$D,$A12,Equipment!$F:$F,B$1)</f>
        <v/>
      </c>
      <c r="C12">
        <f>COUNTIFS(Equipment!$D:$D,$A12,Equipment!$F:$F,C$1)</f>
        <v/>
      </c>
      <c r="D12">
        <f>COUNTIFS(Equipment!$D:$D,$A12,Equipment!$F:$F,D$1)</f>
        <v/>
      </c>
      <c r="E12">
        <f>COUNTIFS(Equipment!$D:$D,$A12,Equipment!$F:$F,E$1)</f>
        <v/>
      </c>
      <c r="F12">
        <f>COUNTIFS(Equipment!$D:$D,$A12,Equipment!$F:$F,F$1)</f>
        <v/>
      </c>
      <c r="G12">
        <f>COUNTIF(Equipment!$D:$D,$A12)</f>
        <v/>
      </c>
      <c r="H12">
        <f>SUMIF(Equipment!$D:$D,$A12,Equipment!$G:$G)</f>
        <v/>
      </c>
    </row>
    <row r="13">
      <c r="A13">
        <f>Lists!A13</f>
        <v/>
      </c>
      <c r="B13">
        <f>COUNTIFS(Equipment!$D:$D,$A13,Equipment!$F:$F,B$1)</f>
        <v/>
      </c>
      <c r="C13">
        <f>COUNTIFS(Equipment!$D:$D,$A13,Equipment!$F:$F,C$1)</f>
        <v/>
      </c>
      <c r="D13">
        <f>COUNTIFS(Equipment!$D:$D,$A13,Equipment!$F:$F,D$1)</f>
        <v/>
      </c>
      <c r="E13">
        <f>COUNTIFS(Equipment!$D:$D,$A13,Equipment!$F:$F,E$1)</f>
        <v/>
      </c>
      <c r="F13">
        <f>COUNTIFS(Equipment!$D:$D,$A13,Equipment!$F:$F,F$1)</f>
        <v/>
      </c>
      <c r="G13">
        <f>COUNTIF(Equipment!$D:$D,$A13)</f>
        <v/>
      </c>
      <c r="H13">
        <f>SUMIF(Equipment!$D:$D,$A13,Equipment!$G:$G)</f>
        <v/>
      </c>
    </row>
    <row r="14">
      <c r="A14" s="4" t="inlineStr">
        <is>
          <t>TOTAL</t>
        </is>
      </c>
      <c r="B14" s="4">
        <f>SUM(B2:B13)</f>
        <v/>
      </c>
      <c r="C14" s="4">
        <f>SUM(C2:C13)</f>
        <v/>
      </c>
      <c r="D14" s="4">
        <f>SUM(D2:D13)</f>
        <v/>
      </c>
      <c r="E14" s="4">
        <f>SUM(E2:E13)</f>
        <v/>
      </c>
      <c r="F14" s="4">
        <f>SUM(F2:F13)</f>
        <v/>
      </c>
      <c r="G14" s="4">
        <f>SUM(G2:G13)</f>
        <v/>
      </c>
      <c r="H14" s="4">
        <f>SUM(H2:H13)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54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14" customWidth="1" min="3" max="3"/>
    <col width="14" customWidth="1" min="4" max="4"/>
    <col width="18" customWidth="1" min="5" max="5"/>
    <col width="12" customWidth="1" min="6" max="6"/>
    <col width="6" customWidth="1" min="7" max="7"/>
    <col width="14" customWidth="1" min="8" max="8"/>
  </cols>
  <sheetData>
    <row r="1">
      <c r="A1" s="4" t="inlineStr">
        <is>
          <t>Location or container:</t>
        </is>
      </c>
      <c r="B1" t="inlineStr">
        <is>
          <t>Location 01</t>
        </is>
      </c>
      <c r="J1" t="inlineStr">
        <is>
          <t>Checked by: ____________   Signature: ____________</t>
        </is>
      </c>
    </row>
    <row r="2">
      <c r="A2" t="inlineStr">
        <is>
          <t>Printed:</t>
        </is>
      </c>
      <c r="B2">
        <f>TODAY()</f>
        <v/>
      </c>
      <c r="J2">
        <f>"Items on manifest: "&amp;MAX(Equipment!K:K)</f>
        <v/>
      </c>
    </row>
    <row r="4">
      <c r="A4" s="2" t="inlineStr">
        <is>
          <t>Asset ID</t>
        </is>
      </c>
      <c r="B4" s="2" t="inlineStr">
        <is>
          <t>Item</t>
        </is>
      </c>
      <c r="C4" s="2" t="inlineStr">
        <is>
          <t>Category</t>
        </is>
      </c>
      <c r="D4" s="2" t="inlineStr">
        <is>
          <t>Location</t>
        </is>
      </c>
      <c r="E4" s="2" t="inlineStr">
        <is>
          <t>Container/Vehicle</t>
        </is>
      </c>
      <c r="F4" s="2" t="inlineStr">
        <is>
          <t>Status</t>
        </is>
      </c>
      <c r="G4" s="2" t="inlineStr">
        <is>
          <t>Qty</t>
        </is>
      </c>
      <c r="H4" s="2" t="inlineStr">
        <is>
          <t>Serial #</t>
        </is>
      </c>
    </row>
    <row r="5">
      <c r="A5">
        <f>IFERROR(INDEX(Equipment!A:A,MATCH(1,Equipment!$K:$K,0)),"")</f>
        <v/>
      </c>
      <c r="B5">
        <f>IFERROR(INDEX(Equipment!B:B,MATCH(1,Equipment!$K:$K,0)),"")</f>
        <v/>
      </c>
      <c r="C5">
        <f>IFERROR(INDEX(Equipment!C:C,MATCH(1,Equipment!$K:$K,0)),"")</f>
        <v/>
      </c>
      <c r="D5">
        <f>IFERROR(INDEX(Equipment!D:D,MATCH(1,Equipment!$K:$K,0)),"")</f>
        <v/>
      </c>
      <c r="E5">
        <f>IFERROR(INDEX(Equipment!E:E,MATCH(1,Equipment!$K:$K,0)),"")</f>
        <v/>
      </c>
      <c r="F5">
        <f>IFERROR(INDEX(Equipment!F:F,MATCH(1,Equipment!$K:$K,0)),"")</f>
        <v/>
      </c>
      <c r="G5">
        <f>IFERROR(INDEX(Equipment!G:G,MATCH(1,Equipment!$K:$K,0)),"")</f>
        <v/>
      </c>
      <c r="H5">
        <f>IFERROR(INDEX(Equipment!H:H,MATCH(1,Equipment!$K:$K,0)),"")</f>
        <v/>
      </c>
    </row>
    <row r="6">
      <c r="A6">
        <f>IFERROR(INDEX(Equipment!A:A,MATCH(2,Equipment!$K:$K,0)),"")</f>
        <v/>
      </c>
      <c r="B6">
        <f>IFERROR(INDEX(Equipment!B:B,MATCH(2,Equipment!$K:$K,0)),"")</f>
        <v/>
      </c>
      <c r="C6">
        <f>IFERROR(INDEX(Equipment!C:C,MATCH(2,Equipment!$K:$K,0)),"")</f>
        <v/>
      </c>
      <c r="D6">
        <f>IFERROR(INDEX(Equipment!D:D,MATCH(2,Equipment!$K:$K,0)),"")</f>
        <v/>
      </c>
      <c r="E6">
        <f>IFERROR(INDEX(Equipment!E:E,MATCH(2,Equipment!$K:$K,0)),"")</f>
        <v/>
      </c>
      <c r="F6">
        <f>IFERROR(INDEX(Equipment!F:F,MATCH(2,Equipment!$K:$K,0)),"")</f>
        <v/>
      </c>
      <c r="G6">
        <f>IFERROR(INDEX(Equipment!G:G,MATCH(2,Equipment!$K:$K,0)),"")</f>
        <v/>
      </c>
      <c r="H6">
        <f>IFERROR(INDEX(Equipment!H:H,MATCH(2,Equipment!$K:$K,0)),"")</f>
        <v/>
      </c>
    </row>
    <row r="7">
      <c r="A7">
        <f>IFERROR(INDEX(Equipment!A:A,MATCH(3,Equipment!$K:$K,0)),"")</f>
        <v/>
      </c>
      <c r="B7">
        <f>IFERROR(INDEX(Equipment!B:B,MATCH(3,Equipment!$K:$K,0)),"")</f>
        <v/>
      </c>
      <c r="C7">
        <f>IFERROR(INDEX(Equipment!C:C,MATCH(3,Equipment!$K:$K,0)),"")</f>
        <v/>
      </c>
      <c r="D7">
        <f>IFERROR(INDEX(Equipment!D:D,MATCH(3,Equipment!$K:$K,0)),"")</f>
        <v/>
      </c>
      <c r="E7">
        <f>IFERROR(INDEX(Equipment!E:E,MATCH(3,Equipment!$K:$K,0)),"")</f>
        <v/>
      </c>
      <c r="F7">
        <f>IFERROR(INDEX(Equipment!F:F,MATCH(3,Equipment!$K:$K,0)),"")</f>
        <v/>
      </c>
      <c r="G7">
        <f>IFERROR(INDEX(Equipment!G:G,MATCH(3,Equipment!$K:$K,0)),"")</f>
        <v/>
      </c>
      <c r="H7">
        <f>IFERROR(INDEX(Equipment!H:H,MATCH(3,Equipment!$K:$K,0)),"")</f>
        <v/>
      </c>
    </row>
    <row r="8">
      <c r="A8">
        <f>IFERROR(INDEX(Equipment!A:A,MATCH(4,Equipment!$K:$K,0)),"")</f>
        <v/>
      </c>
      <c r="B8">
        <f>IFERROR(INDEX(Equipment!B:B,MATCH(4,Equipment!$K:$K,0)),"")</f>
        <v/>
      </c>
      <c r="C8">
        <f>IFERROR(INDEX(Equipment!C:C,MATCH(4,Equipment!$K:$K,0)),"")</f>
        <v/>
      </c>
      <c r="D8">
        <f>IFERROR(INDEX(Equipment!D:D,MATCH(4,Equipment!$K:$K,0)),"")</f>
        <v/>
      </c>
      <c r="E8">
        <f>IFERROR(INDEX(Equipment!E:E,MATCH(4,Equipment!$K:$K,0)),"")</f>
        <v/>
      </c>
      <c r="F8">
        <f>IFERROR(INDEX(Equipment!F:F,MATCH(4,Equipment!$K:$K,0)),"")</f>
        <v/>
      </c>
      <c r="G8">
        <f>IFERROR(INDEX(Equipment!G:G,MATCH(4,Equipment!$K:$K,0)),"")</f>
        <v/>
      </c>
      <c r="H8">
        <f>IFERROR(INDEX(Equipment!H:H,MATCH(4,Equipment!$K:$K,0)),"")</f>
        <v/>
      </c>
    </row>
    <row r="9">
      <c r="A9">
        <f>IFERROR(INDEX(Equipment!A:A,MATCH(5,Equipment!$K:$K,0)),"")</f>
        <v/>
      </c>
      <c r="B9">
        <f>IFERROR(INDEX(Equipment!B:B,MATCH(5,Equipment!$K:$K,0)),"")</f>
        <v/>
      </c>
      <c r="C9">
        <f>IFERROR(INDEX(Equipment!C:C,MATCH(5,Equipment!$K:$K,0)),"")</f>
        <v/>
      </c>
      <c r="D9">
        <f>IFERROR(INDEX(Equipment!D:D,MATCH(5,Equipment!$K:$K,0)),"")</f>
        <v/>
      </c>
      <c r="E9">
        <f>IFERROR(INDEX(Equipment!E:E,MATCH(5,Equipment!$K:$K,0)),"")</f>
        <v/>
      </c>
      <c r="F9">
        <f>IFERROR(INDEX(Equipment!F:F,MATCH(5,Equipment!$K:$K,0)),"")</f>
        <v/>
      </c>
      <c r="G9">
        <f>IFERROR(INDEX(Equipment!G:G,MATCH(5,Equipment!$K:$K,0)),"")</f>
        <v/>
      </c>
      <c r="H9">
        <f>IFERROR(INDEX(Equipment!H:H,MATCH(5,Equipment!$K:$K,0)),"")</f>
        <v/>
      </c>
    </row>
    <row r="10">
      <c r="A10">
        <f>IFERROR(INDEX(Equipment!A:A,MATCH(6,Equipment!$K:$K,0)),"")</f>
        <v/>
      </c>
      <c r="B10">
        <f>IFERROR(INDEX(Equipment!B:B,MATCH(6,Equipment!$K:$K,0)),"")</f>
        <v/>
      </c>
      <c r="C10">
        <f>IFERROR(INDEX(Equipment!C:C,MATCH(6,Equipment!$K:$K,0)),"")</f>
        <v/>
      </c>
      <c r="D10">
        <f>IFERROR(INDEX(Equipment!D:D,MATCH(6,Equipment!$K:$K,0)),"")</f>
        <v/>
      </c>
      <c r="E10">
        <f>IFERROR(INDEX(Equipment!E:E,MATCH(6,Equipment!$K:$K,0)),"")</f>
        <v/>
      </c>
      <c r="F10">
        <f>IFERROR(INDEX(Equipment!F:F,MATCH(6,Equipment!$K:$K,0)),"")</f>
        <v/>
      </c>
      <c r="G10">
        <f>IFERROR(INDEX(Equipment!G:G,MATCH(6,Equipment!$K:$K,0)),"")</f>
        <v/>
      </c>
      <c r="H10">
        <f>IFERROR(INDEX(Equipment!H:H,MATCH(6,Equipment!$K:$K,0)),"")</f>
        <v/>
      </c>
    </row>
    <row r="11">
      <c r="A11">
        <f>IFERROR(INDEX(Equipment!A:A,MATCH(7,Equipment!$K:$K,0)),"")</f>
        <v/>
      </c>
      <c r="B11">
        <f>IFERROR(INDEX(Equipment!B:B,MATCH(7,Equipment!$K:$K,0)),"")</f>
        <v/>
      </c>
      <c r="C11">
        <f>IFERROR(INDEX(Equipment!C:C,MATCH(7,Equipment!$K:$K,0)),"")</f>
        <v/>
      </c>
      <c r="D11">
        <f>IFERROR(INDEX(Equipment!D:D,MATCH(7,Equipment!$K:$K,0)),"")</f>
        <v/>
      </c>
      <c r="E11">
        <f>IFERROR(INDEX(Equipment!E:E,MATCH(7,Equipment!$K:$K,0)),"")</f>
        <v/>
      </c>
      <c r="F11">
        <f>IFERROR(INDEX(Equipment!F:F,MATCH(7,Equipment!$K:$K,0)),"")</f>
        <v/>
      </c>
      <c r="G11">
        <f>IFERROR(INDEX(Equipment!G:G,MATCH(7,Equipment!$K:$K,0)),"")</f>
        <v/>
      </c>
      <c r="H11">
        <f>IFERROR(INDEX(Equipment!H:H,MATCH(7,Equipment!$K:$K,0)),"")</f>
        <v/>
      </c>
    </row>
    <row r="12">
      <c r="A12">
        <f>IFERROR(INDEX(Equipment!A:A,MATCH(8,Equipment!$K:$K,0)),"")</f>
        <v/>
      </c>
      <c r="B12">
        <f>IFERROR(INDEX(Equipment!B:B,MATCH(8,Equipment!$K:$K,0)),"")</f>
        <v/>
      </c>
      <c r="C12">
        <f>IFERROR(INDEX(Equipment!C:C,MATCH(8,Equipment!$K:$K,0)),"")</f>
        <v/>
      </c>
      <c r="D12">
        <f>IFERROR(INDEX(Equipment!D:D,MATCH(8,Equipment!$K:$K,0)),"")</f>
        <v/>
      </c>
      <c r="E12">
        <f>IFERROR(INDEX(Equipment!E:E,MATCH(8,Equipment!$K:$K,0)),"")</f>
        <v/>
      </c>
      <c r="F12">
        <f>IFERROR(INDEX(Equipment!F:F,MATCH(8,Equipment!$K:$K,0)),"")</f>
        <v/>
      </c>
      <c r="G12">
        <f>IFERROR(INDEX(Equipment!G:G,MATCH(8,Equipment!$K:$K,0)),"")</f>
        <v/>
      </c>
      <c r="H12">
        <f>IFERROR(INDEX(Equipment!H:H,MATCH(8,Equipment!$K:$K,0)),"")</f>
        <v/>
      </c>
    </row>
    <row r="13">
      <c r="A13">
        <f>IFERROR(INDEX(Equipment!A:A,MATCH(9,Equipment!$K:$K,0)),"")</f>
        <v/>
      </c>
      <c r="B13">
        <f>IFERROR(INDEX(Equipment!B:B,MATCH(9,Equipment!$K:$K,0)),"")</f>
        <v/>
      </c>
      <c r="C13">
        <f>IFERROR(INDEX(Equipment!C:C,MATCH(9,Equipment!$K:$K,0)),"")</f>
        <v/>
      </c>
      <c r="D13">
        <f>IFERROR(INDEX(Equipment!D:D,MATCH(9,Equipment!$K:$K,0)),"")</f>
        <v/>
      </c>
      <c r="E13">
        <f>IFERROR(INDEX(Equipment!E:E,MATCH(9,Equipment!$K:$K,0)),"")</f>
        <v/>
      </c>
      <c r="F13">
        <f>IFERROR(INDEX(Equipment!F:F,MATCH(9,Equipment!$K:$K,0)),"")</f>
        <v/>
      </c>
      <c r="G13">
        <f>IFERROR(INDEX(Equipment!G:G,MATCH(9,Equipment!$K:$K,0)),"")</f>
        <v/>
      </c>
      <c r="H13">
        <f>IFERROR(INDEX(Equipment!H:H,MATCH(9,Equipment!$K:$K,0)),"")</f>
        <v/>
      </c>
    </row>
    <row r="14">
      <c r="A14">
        <f>IFERROR(INDEX(Equipment!A:A,MATCH(10,Equipment!$K:$K,0)),"")</f>
        <v/>
      </c>
      <c r="B14">
        <f>IFERROR(INDEX(Equipment!B:B,MATCH(10,Equipment!$K:$K,0)),"")</f>
        <v/>
      </c>
      <c r="C14">
        <f>IFERROR(INDEX(Equipment!C:C,MATCH(10,Equipment!$K:$K,0)),"")</f>
        <v/>
      </c>
      <c r="D14">
        <f>IFERROR(INDEX(Equipment!D:D,MATCH(10,Equipment!$K:$K,0)),"")</f>
        <v/>
      </c>
      <c r="E14">
        <f>IFERROR(INDEX(Equipment!E:E,MATCH(10,Equipment!$K:$K,0)),"")</f>
        <v/>
      </c>
      <c r="F14">
        <f>IFERROR(INDEX(Equipment!F:F,MATCH(10,Equipment!$K:$K,0)),"")</f>
        <v/>
      </c>
      <c r="G14">
        <f>IFERROR(INDEX(Equipment!G:G,MATCH(10,Equipment!$K:$K,0)),"")</f>
        <v/>
      </c>
      <c r="H14">
        <f>IFERROR(INDEX(Equipment!H:H,MATCH(10,Equipment!$K:$K,0)),"")</f>
        <v/>
      </c>
    </row>
    <row r="15">
      <c r="A15">
        <f>IFERROR(INDEX(Equipment!A:A,MATCH(11,Equipment!$K:$K,0)),"")</f>
        <v/>
      </c>
      <c r="B15">
        <f>IFERROR(INDEX(Equipment!B:B,MATCH(11,Equipment!$K:$K,0)),"")</f>
        <v/>
      </c>
      <c r="C15">
        <f>IFERROR(INDEX(Equipment!C:C,MATCH(11,Equipment!$K:$K,0)),"")</f>
        <v/>
      </c>
      <c r="D15">
        <f>IFERROR(INDEX(Equipment!D:D,MATCH(11,Equipment!$K:$K,0)),"")</f>
        <v/>
      </c>
      <c r="E15">
        <f>IFERROR(INDEX(Equipment!E:E,MATCH(11,Equipment!$K:$K,0)),"")</f>
        <v/>
      </c>
      <c r="F15">
        <f>IFERROR(INDEX(Equipment!F:F,MATCH(11,Equipment!$K:$K,0)),"")</f>
        <v/>
      </c>
      <c r="G15">
        <f>IFERROR(INDEX(Equipment!G:G,MATCH(11,Equipment!$K:$K,0)),"")</f>
        <v/>
      </c>
      <c r="H15">
        <f>IFERROR(INDEX(Equipment!H:H,MATCH(11,Equipment!$K:$K,0)),"")</f>
        <v/>
      </c>
    </row>
    <row r="16">
      <c r="A16">
        <f>IFERROR(INDEX(Equipment!A:A,MATCH(12,Equipment!$K:$K,0)),"")</f>
        <v/>
      </c>
      <c r="B16">
        <f>IFERROR(INDEX(Equipment!B:B,MATCH(12,Equipment!$K:$K,0)),"")</f>
        <v/>
      </c>
      <c r="C16">
        <f>IFERROR(INDEX(Equipment!C:C,MATCH(12,Equipment!$K:$K,0)),"")</f>
        <v/>
      </c>
      <c r="D16">
        <f>IFERROR(INDEX(Equipment!D:D,MATCH(12,Equipment!$K:$K,0)),"")</f>
        <v/>
      </c>
      <c r="E16">
        <f>IFERROR(INDEX(Equipment!E:E,MATCH(12,Equipment!$K:$K,0)),"")</f>
        <v/>
      </c>
      <c r="F16">
        <f>IFERROR(INDEX(Equipment!F:F,MATCH(12,Equipment!$K:$K,0)),"")</f>
        <v/>
      </c>
      <c r="G16">
        <f>IFERROR(INDEX(Equipment!G:G,MATCH(12,Equipment!$K:$K,0)),"")</f>
        <v/>
      </c>
      <c r="H16">
        <f>IFERROR(INDEX(Equipment!H:H,MATCH(12,Equipment!$K:$K,0)),"")</f>
        <v/>
      </c>
    </row>
    <row r="17">
      <c r="A17">
        <f>IFERROR(INDEX(Equipment!A:A,MATCH(13,Equipment!$K:$K,0)),"")</f>
        <v/>
      </c>
      <c r="B17">
        <f>IFERROR(INDEX(Equipment!B:B,MATCH(13,Equipment!$K:$K,0)),"")</f>
        <v/>
      </c>
      <c r="C17">
        <f>IFERROR(INDEX(Equipment!C:C,MATCH(13,Equipment!$K:$K,0)),"")</f>
        <v/>
      </c>
      <c r="D17">
        <f>IFERROR(INDEX(Equipment!D:D,MATCH(13,Equipment!$K:$K,0)),"")</f>
        <v/>
      </c>
      <c r="E17">
        <f>IFERROR(INDEX(Equipment!E:E,MATCH(13,Equipment!$K:$K,0)),"")</f>
        <v/>
      </c>
      <c r="F17">
        <f>IFERROR(INDEX(Equipment!F:F,MATCH(13,Equipment!$K:$K,0)),"")</f>
        <v/>
      </c>
      <c r="G17">
        <f>IFERROR(INDEX(Equipment!G:G,MATCH(13,Equipment!$K:$K,0)),"")</f>
        <v/>
      </c>
      <c r="H17">
        <f>IFERROR(INDEX(Equipment!H:H,MATCH(13,Equipment!$K:$K,0)),"")</f>
        <v/>
      </c>
    </row>
    <row r="18">
      <c r="A18">
        <f>IFERROR(INDEX(Equipment!A:A,MATCH(14,Equipment!$K:$K,0)),"")</f>
        <v/>
      </c>
      <c r="B18">
        <f>IFERROR(INDEX(Equipment!B:B,MATCH(14,Equipment!$K:$K,0)),"")</f>
        <v/>
      </c>
      <c r="C18">
        <f>IFERROR(INDEX(Equipment!C:C,MATCH(14,Equipment!$K:$K,0)),"")</f>
        <v/>
      </c>
      <c r="D18">
        <f>IFERROR(INDEX(Equipment!D:D,MATCH(14,Equipment!$K:$K,0)),"")</f>
        <v/>
      </c>
      <c r="E18">
        <f>IFERROR(INDEX(Equipment!E:E,MATCH(14,Equipment!$K:$K,0)),"")</f>
        <v/>
      </c>
      <c r="F18">
        <f>IFERROR(INDEX(Equipment!F:F,MATCH(14,Equipment!$K:$K,0)),"")</f>
        <v/>
      </c>
      <c r="G18">
        <f>IFERROR(INDEX(Equipment!G:G,MATCH(14,Equipment!$K:$K,0)),"")</f>
        <v/>
      </c>
      <c r="H18">
        <f>IFERROR(INDEX(Equipment!H:H,MATCH(14,Equipment!$K:$K,0)),"")</f>
        <v/>
      </c>
    </row>
    <row r="19">
      <c r="A19">
        <f>IFERROR(INDEX(Equipment!A:A,MATCH(15,Equipment!$K:$K,0)),"")</f>
        <v/>
      </c>
      <c r="B19">
        <f>IFERROR(INDEX(Equipment!B:B,MATCH(15,Equipment!$K:$K,0)),"")</f>
        <v/>
      </c>
      <c r="C19">
        <f>IFERROR(INDEX(Equipment!C:C,MATCH(15,Equipment!$K:$K,0)),"")</f>
        <v/>
      </c>
      <c r="D19">
        <f>IFERROR(INDEX(Equipment!D:D,MATCH(15,Equipment!$K:$K,0)),"")</f>
        <v/>
      </c>
      <c r="E19">
        <f>IFERROR(INDEX(Equipment!E:E,MATCH(15,Equipment!$K:$K,0)),"")</f>
        <v/>
      </c>
      <c r="F19">
        <f>IFERROR(INDEX(Equipment!F:F,MATCH(15,Equipment!$K:$K,0)),"")</f>
        <v/>
      </c>
      <c r="G19">
        <f>IFERROR(INDEX(Equipment!G:G,MATCH(15,Equipment!$K:$K,0)),"")</f>
        <v/>
      </c>
      <c r="H19">
        <f>IFERROR(INDEX(Equipment!H:H,MATCH(15,Equipment!$K:$K,0)),"")</f>
        <v/>
      </c>
    </row>
    <row r="20">
      <c r="A20">
        <f>IFERROR(INDEX(Equipment!A:A,MATCH(16,Equipment!$K:$K,0)),"")</f>
        <v/>
      </c>
      <c r="B20">
        <f>IFERROR(INDEX(Equipment!B:B,MATCH(16,Equipment!$K:$K,0)),"")</f>
        <v/>
      </c>
      <c r="C20">
        <f>IFERROR(INDEX(Equipment!C:C,MATCH(16,Equipment!$K:$K,0)),"")</f>
        <v/>
      </c>
      <c r="D20">
        <f>IFERROR(INDEX(Equipment!D:D,MATCH(16,Equipment!$K:$K,0)),"")</f>
        <v/>
      </c>
      <c r="E20">
        <f>IFERROR(INDEX(Equipment!E:E,MATCH(16,Equipment!$K:$K,0)),"")</f>
        <v/>
      </c>
      <c r="F20">
        <f>IFERROR(INDEX(Equipment!F:F,MATCH(16,Equipment!$K:$K,0)),"")</f>
        <v/>
      </c>
      <c r="G20">
        <f>IFERROR(INDEX(Equipment!G:G,MATCH(16,Equipment!$K:$K,0)),"")</f>
        <v/>
      </c>
      <c r="H20">
        <f>IFERROR(INDEX(Equipment!H:H,MATCH(16,Equipment!$K:$K,0)),"")</f>
        <v/>
      </c>
    </row>
    <row r="21">
      <c r="A21">
        <f>IFERROR(INDEX(Equipment!A:A,MATCH(17,Equipment!$K:$K,0)),"")</f>
        <v/>
      </c>
      <c r="B21">
        <f>IFERROR(INDEX(Equipment!B:B,MATCH(17,Equipment!$K:$K,0)),"")</f>
        <v/>
      </c>
      <c r="C21">
        <f>IFERROR(INDEX(Equipment!C:C,MATCH(17,Equipment!$K:$K,0)),"")</f>
        <v/>
      </c>
      <c r="D21">
        <f>IFERROR(INDEX(Equipment!D:D,MATCH(17,Equipment!$K:$K,0)),"")</f>
        <v/>
      </c>
      <c r="E21">
        <f>IFERROR(INDEX(Equipment!E:E,MATCH(17,Equipment!$K:$K,0)),"")</f>
        <v/>
      </c>
      <c r="F21">
        <f>IFERROR(INDEX(Equipment!F:F,MATCH(17,Equipment!$K:$K,0)),"")</f>
        <v/>
      </c>
      <c r="G21">
        <f>IFERROR(INDEX(Equipment!G:G,MATCH(17,Equipment!$K:$K,0)),"")</f>
        <v/>
      </c>
      <c r="H21">
        <f>IFERROR(INDEX(Equipment!H:H,MATCH(17,Equipment!$K:$K,0)),"")</f>
        <v/>
      </c>
    </row>
    <row r="22">
      <c r="A22">
        <f>IFERROR(INDEX(Equipment!A:A,MATCH(18,Equipment!$K:$K,0)),"")</f>
        <v/>
      </c>
      <c r="B22">
        <f>IFERROR(INDEX(Equipment!B:B,MATCH(18,Equipment!$K:$K,0)),"")</f>
        <v/>
      </c>
      <c r="C22">
        <f>IFERROR(INDEX(Equipment!C:C,MATCH(18,Equipment!$K:$K,0)),"")</f>
        <v/>
      </c>
      <c r="D22">
        <f>IFERROR(INDEX(Equipment!D:D,MATCH(18,Equipment!$K:$K,0)),"")</f>
        <v/>
      </c>
      <c r="E22">
        <f>IFERROR(INDEX(Equipment!E:E,MATCH(18,Equipment!$K:$K,0)),"")</f>
        <v/>
      </c>
      <c r="F22">
        <f>IFERROR(INDEX(Equipment!F:F,MATCH(18,Equipment!$K:$K,0)),"")</f>
        <v/>
      </c>
      <c r="G22">
        <f>IFERROR(INDEX(Equipment!G:G,MATCH(18,Equipment!$K:$K,0)),"")</f>
        <v/>
      </c>
      <c r="H22">
        <f>IFERROR(INDEX(Equipment!H:H,MATCH(18,Equipment!$K:$K,0)),"")</f>
        <v/>
      </c>
    </row>
    <row r="23">
      <c r="A23">
        <f>IFERROR(INDEX(Equipment!A:A,MATCH(19,Equipment!$K:$K,0)),"")</f>
        <v/>
      </c>
      <c r="B23">
        <f>IFERROR(INDEX(Equipment!B:B,MATCH(19,Equipment!$K:$K,0)),"")</f>
        <v/>
      </c>
      <c r="C23">
        <f>IFERROR(INDEX(Equipment!C:C,MATCH(19,Equipment!$K:$K,0)),"")</f>
        <v/>
      </c>
      <c r="D23">
        <f>IFERROR(INDEX(Equipment!D:D,MATCH(19,Equipment!$K:$K,0)),"")</f>
        <v/>
      </c>
      <c r="E23">
        <f>IFERROR(INDEX(Equipment!E:E,MATCH(19,Equipment!$K:$K,0)),"")</f>
        <v/>
      </c>
      <c r="F23">
        <f>IFERROR(INDEX(Equipment!F:F,MATCH(19,Equipment!$K:$K,0)),"")</f>
        <v/>
      </c>
      <c r="G23">
        <f>IFERROR(INDEX(Equipment!G:G,MATCH(19,Equipment!$K:$K,0)),"")</f>
        <v/>
      </c>
      <c r="H23">
        <f>IFERROR(INDEX(Equipment!H:H,MATCH(19,Equipment!$K:$K,0)),"")</f>
        <v/>
      </c>
    </row>
    <row r="24">
      <c r="A24">
        <f>IFERROR(INDEX(Equipment!A:A,MATCH(20,Equipment!$K:$K,0)),"")</f>
        <v/>
      </c>
      <c r="B24">
        <f>IFERROR(INDEX(Equipment!B:B,MATCH(20,Equipment!$K:$K,0)),"")</f>
        <v/>
      </c>
      <c r="C24">
        <f>IFERROR(INDEX(Equipment!C:C,MATCH(20,Equipment!$K:$K,0)),"")</f>
        <v/>
      </c>
      <c r="D24">
        <f>IFERROR(INDEX(Equipment!D:D,MATCH(20,Equipment!$K:$K,0)),"")</f>
        <v/>
      </c>
      <c r="E24">
        <f>IFERROR(INDEX(Equipment!E:E,MATCH(20,Equipment!$K:$K,0)),"")</f>
        <v/>
      </c>
      <c r="F24">
        <f>IFERROR(INDEX(Equipment!F:F,MATCH(20,Equipment!$K:$K,0)),"")</f>
        <v/>
      </c>
      <c r="G24">
        <f>IFERROR(INDEX(Equipment!G:G,MATCH(20,Equipment!$K:$K,0)),"")</f>
        <v/>
      </c>
      <c r="H24">
        <f>IFERROR(INDEX(Equipment!H:H,MATCH(20,Equipment!$K:$K,0)),"")</f>
        <v/>
      </c>
    </row>
    <row r="25">
      <c r="A25">
        <f>IFERROR(INDEX(Equipment!A:A,MATCH(21,Equipment!$K:$K,0)),"")</f>
        <v/>
      </c>
      <c r="B25">
        <f>IFERROR(INDEX(Equipment!B:B,MATCH(21,Equipment!$K:$K,0)),"")</f>
        <v/>
      </c>
      <c r="C25">
        <f>IFERROR(INDEX(Equipment!C:C,MATCH(21,Equipment!$K:$K,0)),"")</f>
        <v/>
      </c>
      <c r="D25">
        <f>IFERROR(INDEX(Equipment!D:D,MATCH(21,Equipment!$K:$K,0)),"")</f>
        <v/>
      </c>
      <c r="E25">
        <f>IFERROR(INDEX(Equipment!E:E,MATCH(21,Equipment!$K:$K,0)),"")</f>
        <v/>
      </c>
      <c r="F25">
        <f>IFERROR(INDEX(Equipment!F:F,MATCH(21,Equipment!$K:$K,0)),"")</f>
        <v/>
      </c>
      <c r="G25">
        <f>IFERROR(INDEX(Equipment!G:G,MATCH(21,Equipment!$K:$K,0)),"")</f>
        <v/>
      </c>
      <c r="H25">
        <f>IFERROR(INDEX(Equipment!H:H,MATCH(21,Equipment!$K:$K,0)),"")</f>
        <v/>
      </c>
    </row>
    <row r="26">
      <c r="A26">
        <f>IFERROR(INDEX(Equipment!A:A,MATCH(22,Equipment!$K:$K,0)),"")</f>
        <v/>
      </c>
      <c r="B26">
        <f>IFERROR(INDEX(Equipment!B:B,MATCH(22,Equipment!$K:$K,0)),"")</f>
        <v/>
      </c>
      <c r="C26">
        <f>IFERROR(INDEX(Equipment!C:C,MATCH(22,Equipment!$K:$K,0)),"")</f>
        <v/>
      </c>
      <c r="D26">
        <f>IFERROR(INDEX(Equipment!D:D,MATCH(22,Equipment!$K:$K,0)),"")</f>
        <v/>
      </c>
      <c r="E26">
        <f>IFERROR(INDEX(Equipment!E:E,MATCH(22,Equipment!$K:$K,0)),"")</f>
        <v/>
      </c>
      <c r="F26">
        <f>IFERROR(INDEX(Equipment!F:F,MATCH(22,Equipment!$K:$K,0)),"")</f>
        <v/>
      </c>
      <c r="G26">
        <f>IFERROR(INDEX(Equipment!G:G,MATCH(22,Equipment!$K:$K,0)),"")</f>
        <v/>
      </c>
      <c r="H26">
        <f>IFERROR(INDEX(Equipment!H:H,MATCH(22,Equipment!$K:$K,0)),"")</f>
        <v/>
      </c>
    </row>
    <row r="27">
      <c r="A27">
        <f>IFERROR(INDEX(Equipment!A:A,MATCH(23,Equipment!$K:$K,0)),"")</f>
        <v/>
      </c>
      <c r="B27">
        <f>IFERROR(INDEX(Equipment!B:B,MATCH(23,Equipment!$K:$K,0)),"")</f>
        <v/>
      </c>
      <c r="C27">
        <f>IFERROR(INDEX(Equipment!C:C,MATCH(23,Equipment!$K:$K,0)),"")</f>
        <v/>
      </c>
      <c r="D27">
        <f>IFERROR(INDEX(Equipment!D:D,MATCH(23,Equipment!$K:$K,0)),"")</f>
        <v/>
      </c>
      <c r="E27">
        <f>IFERROR(INDEX(Equipment!E:E,MATCH(23,Equipment!$K:$K,0)),"")</f>
        <v/>
      </c>
      <c r="F27">
        <f>IFERROR(INDEX(Equipment!F:F,MATCH(23,Equipment!$K:$K,0)),"")</f>
        <v/>
      </c>
      <c r="G27">
        <f>IFERROR(INDEX(Equipment!G:G,MATCH(23,Equipment!$K:$K,0)),"")</f>
        <v/>
      </c>
      <c r="H27">
        <f>IFERROR(INDEX(Equipment!H:H,MATCH(23,Equipment!$K:$K,0)),"")</f>
        <v/>
      </c>
    </row>
    <row r="28">
      <c r="A28">
        <f>IFERROR(INDEX(Equipment!A:A,MATCH(24,Equipment!$K:$K,0)),"")</f>
        <v/>
      </c>
      <c r="B28">
        <f>IFERROR(INDEX(Equipment!B:B,MATCH(24,Equipment!$K:$K,0)),"")</f>
        <v/>
      </c>
      <c r="C28">
        <f>IFERROR(INDEX(Equipment!C:C,MATCH(24,Equipment!$K:$K,0)),"")</f>
        <v/>
      </c>
      <c r="D28">
        <f>IFERROR(INDEX(Equipment!D:D,MATCH(24,Equipment!$K:$K,0)),"")</f>
        <v/>
      </c>
      <c r="E28">
        <f>IFERROR(INDEX(Equipment!E:E,MATCH(24,Equipment!$K:$K,0)),"")</f>
        <v/>
      </c>
      <c r="F28">
        <f>IFERROR(INDEX(Equipment!F:F,MATCH(24,Equipment!$K:$K,0)),"")</f>
        <v/>
      </c>
      <c r="G28">
        <f>IFERROR(INDEX(Equipment!G:G,MATCH(24,Equipment!$K:$K,0)),"")</f>
        <v/>
      </c>
      <c r="H28">
        <f>IFERROR(INDEX(Equipment!H:H,MATCH(24,Equipment!$K:$K,0)),"")</f>
        <v/>
      </c>
    </row>
    <row r="29">
      <c r="A29">
        <f>IFERROR(INDEX(Equipment!A:A,MATCH(25,Equipment!$K:$K,0)),"")</f>
        <v/>
      </c>
      <c r="B29">
        <f>IFERROR(INDEX(Equipment!B:B,MATCH(25,Equipment!$K:$K,0)),"")</f>
        <v/>
      </c>
      <c r="C29">
        <f>IFERROR(INDEX(Equipment!C:C,MATCH(25,Equipment!$K:$K,0)),"")</f>
        <v/>
      </c>
      <c r="D29">
        <f>IFERROR(INDEX(Equipment!D:D,MATCH(25,Equipment!$K:$K,0)),"")</f>
        <v/>
      </c>
      <c r="E29">
        <f>IFERROR(INDEX(Equipment!E:E,MATCH(25,Equipment!$K:$K,0)),"")</f>
        <v/>
      </c>
      <c r="F29">
        <f>IFERROR(INDEX(Equipment!F:F,MATCH(25,Equipment!$K:$K,0)),"")</f>
        <v/>
      </c>
      <c r="G29">
        <f>IFERROR(INDEX(Equipment!G:G,MATCH(25,Equipment!$K:$K,0)),"")</f>
        <v/>
      </c>
      <c r="H29">
        <f>IFERROR(INDEX(Equipment!H:H,MATCH(25,Equipment!$K:$K,0)),"")</f>
        <v/>
      </c>
    </row>
    <row r="30">
      <c r="A30">
        <f>IFERROR(INDEX(Equipment!A:A,MATCH(26,Equipment!$K:$K,0)),"")</f>
        <v/>
      </c>
      <c r="B30">
        <f>IFERROR(INDEX(Equipment!B:B,MATCH(26,Equipment!$K:$K,0)),"")</f>
        <v/>
      </c>
      <c r="C30">
        <f>IFERROR(INDEX(Equipment!C:C,MATCH(26,Equipment!$K:$K,0)),"")</f>
        <v/>
      </c>
      <c r="D30">
        <f>IFERROR(INDEX(Equipment!D:D,MATCH(26,Equipment!$K:$K,0)),"")</f>
        <v/>
      </c>
      <c r="E30">
        <f>IFERROR(INDEX(Equipment!E:E,MATCH(26,Equipment!$K:$K,0)),"")</f>
        <v/>
      </c>
      <c r="F30">
        <f>IFERROR(INDEX(Equipment!F:F,MATCH(26,Equipment!$K:$K,0)),"")</f>
        <v/>
      </c>
      <c r="G30">
        <f>IFERROR(INDEX(Equipment!G:G,MATCH(26,Equipment!$K:$K,0)),"")</f>
        <v/>
      </c>
      <c r="H30">
        <f>IFERROR(INDEX(Equipment!H:H,MATCH(26,Equipment!$K:$K,0)),"")</f>
        <v/>
      </c>
    </row>
    <row r="31">
      <c r="A31">
        <f>IFERROR(INDEX(Equipment!A:A,MATCH(27,Equipment!$K:$K,0)),"")</f>
        <v/>
      </c>
      <c r="B31">
        <f>IFERROR(INDEX(Equipment!B:B,MATCH(27,Equipment!$K:$K,0)),"")</f>
        <v/>
      </c>
      <c r="C31">
        <f>IFERROR(INDEX(Equipment!C:C,MATCH(27,Equipment!$K:$K,0)),"")</f>
        <v/>
      </c>
      <c r="D31">
        <f>IFERROR(INDEX(Equipment!D:D,MATCH(27,Equipment!$K:$K,0)),"")</f>
        <v/>
      </c>
      <c r="E31">
        <f>IFERROR(INDEX(Equipment!E:E,MATCH(27,Equipment!$K:$K,0)),"")</f>
        <v/>
      </c>
      <c r="F31">
        <f>IFERROR(INDEX(Equipment!F:F,MATCH(27,Equipment!$K:$K,0)),"")</f>
        <v/>
      </c>
      <c r="G31">
        <f>IFERROR(INDEX(Equipment!G:G,MATCH(27,Equipment!$K:$K,0)),"")</f>
        <v/>
      </c>
      <c r="H31">
        <f>IFERROR(INDEX(Equipment!H:H,MATCH(27,Equipment!$K:$K,0)),"")</f>
        <v/>
      </c>
    </row>
    <row r="32">
      <c r="A32">
        <f>IFERROR(INDEX(Equipment!A:A,MATCH(28,Equipment!$K:$K,0)),"")</f>
        <v/>
      </c>
      <c r="B32">
        <f>IFERROR(INDEX(Equipment!B:B,MATCH(28,Equipment!$K:$K,0)),"")</f>
        <v/>
      </c>
      <c r="C32">
        <f>IFERROR(INDEX(Equipment!C:C,MATCH(28,Equipment!$K:$K,0)),"")</f>
        <v/>
      </c>
      <c r="D32">
        <f>IFERROR(INDEX(Equipment!D:D,MATCH(28,Equipment!$K:$K,0)),"")</f>
        <v/>
      </c>
      <c r="E32">
        <f>IFERROR(INDEX(Equipment!E:E,MATCH(28,Equipment!$K:$K,0)),"")</f>
        <v/>
      </c>
      <c r="F32">
        <f>IFERROR(INDEX(Equipment!F:F,MATCH(28,Equipment!$K:$K,0)),"")</f>
        <v/>
      </c>
      <c r="G32">
        <f>IFERROR(INDEX(Equipment!G:G,MATCH(28,Equipment!$K:$K,0)),"")</f>
        <v/>
      </c>
      <c r="H32">
        <f>IFERROR(INDEX(Equipment!H:H,MATCH(28,Equipment!$K:$K,0)),"")</f>
        <v/>
      </c>
    </row>
    <row r="33">
      <c r="A33">
        <f>IFERROR(INDEX(Equipment!A:A,MATCH(29,Equipment!$K:$K,0)),"")</f>
        <v/>
      </c>
      <c r="B33">
        <f>IFERROR(INDEX(Equipment!B:B,MATCH(29,Equipment!$K:$K,0)),"")</f>
        <v/>
      </c>
      <c r="C33">
        <f>IFERROR(INDEX(Equipment!C:C,MATCH(29,Equipment!$K:$K,0)),"")</f>
        <v/>
      </c>
      <c r="D33">
        <f>IFERROR(INDEX(Equipment!D:D,MATCH(29,Equipment!$K:$K,0)),"")</f>
        <v/>
      </c>
      <c r="E33">
        <f>IFERROR(INDEX(Equipment!E:E,MATCH(29,Equipment!$K:$K,0)),"")</f>
        <v/>
      </c>
      <c r="F33">
        <f>IFERROR(INDEX(Equipment!F:F,MATCH(29,Equipment!$K:$K,0)),"")</f>
        <v/>
      </c>
      <c r="G33">
        <f>IFERROR(INDEX(Equipment!G:G,MATCH(29,Equipment!$K:$K,0)),"")</f>
        <v/>
      </c>
      <c r="H33">
        <f>IFERROR(INDEX(Equipment!H:H,MATCH(29,Equipment!$K:$K,0)),"")</f>
        <v/>
      </c>
    </row>
    <row r="34">
      <c r="A34">
        <f>IFERROR(INDEX(Equipment!A:A,MATCH(30,Equipment!$K:$K,0)),"")</f>
        <v/>
      </c>
      <c r="B34">
        <f>IFERROR(INDEX(Equipment!B:B,MATCH(30,Equipment!$K:$K,0)),"")</f>
        <v/>
      </c>
      <c r="C34">
        <f>IFERROR(INDEX(Equipment!C:C,MATCH(30,Equipment!$K:$K,0)),"")</f>
        <v/>
      </c>
      <c r="D34">
        <f>IFERROR(INDEX(Equipment!D:D,MATCH(30,Equipment!$K:$K,0)),"")</f>
        <v/>
      </c>
      <c r="E34">
        <f>IFERROR(INDEX(Equipment!E:E,MATCH(30,Equipment!$K:$K,0)),"")</f>
        <v/>
      </c>
      <c r="F34">
        <f>IFERROR(INDEX(Equipment!F:F,MATCH(30,Equipment!$K:$K,0)),"")</f>
        <v/>
      </c>
      <c r="G34">
        <f>IFERROR(INDEX(Equipment!G:G,MATCH(30,Equipment!$K:$K,0)),"")</f>
        <v/>
      </c>
      <c r="H34">
        <f>IFERROR(INDEX(Equipment!H:H,MATCH(30,Equipment!$K:$K,0)),"")</f>
        <v/>
      </c>
    </row>
    <row r="35">
      <c r="A35">
        <f>IFERROR(INDEX(Equipment!A:A,MATCH(31,Equipment!$K:$K,0)),"")</f>
        <v/>
      </c>
      <c r="B35">
        <f>IFERROR(INDEX(Equipment!B:B,MATCH(31,Equipment!$K:$K,0)),"")</f>
        <v/>
      </c>
      <c r="C35">
        <f>IFERROR(INDEX(Equipment!C:C,MATCH(31,Equipment!$K:$K,0)),"")</f>
        <v/>
      </c>
      <c r="D35">
        <f>IFERROR(INDEX(Equipment!D:D,MATCH(31,Equipment!$K:$K,0)),"")</f>
        <v/>
      </c>
      <c r="E35">
        <f>IFERROR(INDEX(Equipment!E:E,MATCH(31,Equipment!$K:$K,0)),"")</f>
        <v/>
      </c>
      <c r="F35">
        <f>IFERROR(INDEX(Equipment!F:F,MATCH(31,Equipment!$K:$K,0)),"")</f>
        <v/>
      </c>
      <c r="G35">
        <f>IFERROR(INDEX(Equipment!G:G,MATCH(31,Equipment!$K:$K,0)),"")</f>
        <v/>
      </c>
      <c r="H35">
        <f>IFERROR(INDEX(Equipment!H:H,MATCH(31,Equipment!$K:$K,0)),"")</f>
        <v/>
      </c>
    </row>
    <row r="36">
      <c r="A36">
        <f>IFERROR(INDEX(Equipment!A:A,MATCH(32,Equipment!$K:$K,0)),"")</f>
        <v/>
      </c>
      <c r="B36">
        <f>IFERROR(INDEX(Equipment!B:B,MATCH(32,Equipment!$K:$K,0)),"")</f>
        <v/>
      </c>
      <c r="C36">
        <f>IFERROR(INDEX(Equipment!C:C,MATCH(32,Equipment!$K:$K,0)),"")</f>
        <v/>
      </c>
      <c r="D36">
        <f>IFERROR(INDEX(Equipment!D:D,MATCH(32,Equipment!$K:$K,0)),"")</f>
        <v/>
      </c>
      <c r="E36">
        <f>IFERROR(INDEX(Equipment!E:E,MATCH(32,Equipment!$K:$K,0)),"")</f>
        <v/>
      </c>
      <c r="F36">
        <f>IFERROR(INDEX(Equipment!F:F,MATCH(32,Equipment!$K:$K,0)),"")</f>
        <v/>
      </c>
      <c r="G36">
        <f>IFERROR(INDEX(Equipment!G:G,MATCH(32,Equipment!$K:$K,0)),"")</f>
        <v/>
      </c>
      <c r="H36">
        <f>IFERROR(INDEX(Equipment!H:H,MATCH(32,Equipment!$K:$K,0)),"")</f>
        <v/>
      </c>
    </row>
    <row r="37">
      <c r="A37">
        <f>IFERROR(INDEX(Equipment!A:A,MATCH(33,Equipment!$K:$K,0)),"")</f>
        <v/>
      </c>
      <c r="B37">
        <f>IFERROR(INDEX(Equipment!B:B,MATCH(33,Equipment!$K:$K,0)),"")</f>
        <v/>
      </c>
      <c r="C37">
        <f>IFERROR(INDEX(Equipment!C:C,MATCH(33,Equipment!$K:$K,0)),"")</f>
        <v/>
      </c>
      <c r="D37">
        <f>IFERROR(INDEX(Equipment!D:D,MATCH(33,Equipment!$K:$K,0)),"")</f>
        <v/>
      </c>
      <c r="E37">
        <f>IFERROR(INDEX(Equipment!E:E,MATCH(33,Equipment!$K:$K,0)),"")</f>
        <v/>
      </c>
      <c r="F37">
        <f>IFERROR(INDEX(Equipment!F:F,MATCH(33,Equipment!$K:$K,0)),"")</f>
        <v/>
      </c>
      <c r="G37">
        <f>IFERROR(INDEX(Equipment!G:G,MATCH(33,Equipment!$K:$K,0)),"")</f>
        <v/>
      </c>
      <c r="H37">
        <f>IFERROR(INDEX(Equipment!H:H,MATCH(33,Equipment!$K:$K,0)),"")</f>
        <v/>
      </c>
    </row>
    <row r="38">
      <c r="A38">
        <f>IFERROR(INDEX(Equipment!A:A,MATCH(34,Equipment!$K:$K,0)),"")</f>
        <v/>
      </c>
      <c r="B38">
        <f>IFERROR(INDEX(Equipment!B:B,MATCH(34,Equipment!$K:$K,0)),"")</f>
        <v/>
      </c>
      <c r="C38">
        <f>IFERROR(INDEX(Equipment!C:C,MATCH(34,Equipment!$K:$K,0)),"")</f>
        <v/>
      </c>
      <c r="D38">
        <f>IFERROR(INDEX(Equipment!D:D,MATCH(34,Equipment!$K:$K,0)),"")</f>
        <v/>
      </c>
      <c r="E38">
        <f>IFERROR(INDEX(Equipment!E:E,MATCH(34,Equipment!$K:$K,0)),"")</f>
        <v/>
      </c>
      <c r="F38">
        <f>IFERROR(INDEX(Equipment!F:F,MATCH(34,Equipment!$K:$K,0)),"")</f>
        <v/>
      </c>
      <c r="G38">
        <f>IFERROR(INDEX(Equipment!G:G,MATCH(34,Equipment!$K:$K,0)),"")</f>
        <v/>
      </c>
      <c r="H38">
        <f>IFERROR(INDEX(Equipment!H:H,MATCH(34,Equipment!$K:$K,0)),"")</f>
        <v/>
      </c>
    </row>
    <row r="39">
      <c r="A39">
        <f>IFERROR(INDEX(Equipment!A:A,MATCH(35,Equipment!$K:$K,0)),"")</f>
        <v/>
      </c>
      <c r="B39">
        <f>IFERROR(INDEX(Equipment!B:B,MATCH(35,Equipment!$K:$K,0)),"")</f>
        <v/>
      </c>
      <c r="C39">
        <f>IFERROR(INDEX(Equipment!C:C,MATCH(35,Equipment!$K:$K,0)),"")</f>
        <v/>
      </c>
      <c r="D39">
        <f>IFERROR(INDEX(Equipment!D:D,MATCH(35,Equipment!$K:$K,0)),"")</f>
        <v/>
      </c>
      <c r="E39">
        <f>IFERROR(INDEX(Equipment!E:E,MATCH(35,Equipment!$K:$K,0)),"")</f>
        <v/>
      </c>
      <c r="F39">
        <f>IFERROR(INDEX(Equipment!F:F,MATCH(35,Equipment!$K:$K,0)),"")</f>
        <v/>
      </c>
      <c r="G39">
        <f>IFERROR(INDEX(Equipment!G:G,MATCH(35,Equipment!$K:$K,0)),"")</f>
        <v/>
      </c>
      <c r="H39">
        <f>IFERROR(INDEX(Equipment!H:H,MATCH(35,Equipment!$K:$K,0)),"")</f>
        <v/>
      </c>
    </row>
    <row r="40">
      <c r="A40">
        <f>IFERROR(INDEX(Equipment!A:A,MATCH(36,Equipment!$K:$K,0)),"")</f>
        <v/>
      </c>
      <c r="B40">
        <f>IFERROR(INDEX(Equipment!B:B,MATCH(36,Equipment!$K:$K,0)),"")</f>
        <v/>
      </c>
      <c r="C40">
        <f>IFERROR(INDEX(Equipment!C:C,MATCH(36,Equipment!$K:$K,0)),"")</f>
        <v/>
      </c>
      <c r="D40">
        <f>IFERROR(INDEX(Equipment!D:D,MATCH(36,Equipment!$K:$K,0)),"")</f>
        <v/>
      </c>
      <c r="E40">
        <f>IFERROR(INDEX(Equipment!E:E,MATCH(36,Equipment!$K:$K,0)),"")</f>
        <v/>
      </c>
      <c r="F40">
        <f>IFERROR(INDEX(Equipment!F:F,MATCH(36,Equipment!$K:$K,0)),"")</f>
        <v/>
      </c>
      <c r="G40">
        <f>IFERROR(INDEX(Equipment!G:G,MATCH(36,Equipment!$K:$K,0)),"")</f>
        <v/>
      </c>
      <c r="H40">
        <f>IFERROR(INDEX(Equipment!H:H,MATCH(36,Equipment!$K:$K,0)),"")</f>
        <v/>
      </c>
    </row>
    <row r="41">
      <c r="A41">
        <f>IFERROR(INDEX(Equipment!A:A,MATCH(37,Equipment!$K:$K,0)),"")</f>
        <v/>
      </c>
      <c r="B41">
        <f>IFERROR(INDEX(Equipment!B:B,MATCH(37,Equipment!$K:$K,0)),"")</f>
        <v/>
      </c>
      <c r="C41">
        <f>IFERROR(INDEX(Equipment!C:C,MATCH(37,Equipment!$K:$K,0)),"")</f>
        <v/>
      </c>
      <c r="D41">
        <f>IFERROR(INDEX(Equipment!D:D,MATCH(37,Equipment!$K:$K,0)),"")</f>
        <v/>
      </c>
      <c r="E41">
        <f>IFERROR(INDEX(Equipment!E:E,MATCH(37,Equipment!$K:$K,0)),"")</f>
        <v/>
      </c>
      <c r="F41">
        <f>IFERROR(INDEX(Equipment!F:F,MATCH(37,Equipment!$K:$K,0)),"")</f>
        <v/>
      </c>
      <c r="G41">
        <f>IFERROR(INDEX(Equipment!G:G,MATCH(37,Equipment!$K:$K,0)),"")</f>
        <v/>
      </c>
      <c r="H41">
        <f>IFERROR(INDEX(Equipment!H:H,MATCH(37,Equipment!$K:$K,0)),"")</f>
        <v/>
      </c>
    </row>
    <row r="42">
      <c r="A42">
        <f>IFERROR(INDEX(Equipment!A:A,MATCH(38,Equipment!$K:$K,0)),"")</f>
        <v/>
      </c>
      <c r="B42">
        <f>IFERROR(INDEX(Equipment!B:B,MATCH(38,Equipment!$K:$K,0)),"")</f>
        <v/>
      </c>
      <c r="C42">
        <f>IFERROR(INDEX(Equipment!C:C,MATCH(38,Equipment!$K:$K,0)),"")</f>
        <v/>
      </c>
      <c r="D42">
        <f>IFERROR(INDEX(Equipment!D:D,MATCH(38,Equipment!$K:$K,0)),"")</f>
        <v/>
      </c>
      <c r="E42">
        <f>IFERROR(INDEX(Equipment!E:E,MATCH(38,Equipment!$K:$K,0)),"")</f>
        <v/>
      </c>
      <c r="F42">
        <f>IFERROR(INDEX(Equipment!F:F,MATCH(38,Equipment!$K:$K,0)),"")</f>
        <v/>
      </c>
      <c r="G42">
        <f>IFERROR(INDEX(Equipment!G:G,MATCH(38,Equipment!$K:$K,0)),"")</f>
        <v/>
      </c>
      <c r="H42">
        <f>IFERROR(INDEX(Equipment!H:H,MATCH(38,Equipment!$K:$K,0)),"")</f>
        <v/>
      </c>
    </row>
    <row r="43">
      <c r="A43">
        <f>IFERROR(INDEX(Equipment!A:A,MATCH(39,Equipment!$K:$K,0)),"")</f>
        <v/>
      </c>
      <c r="B43">
        <f>IFERROR(INDEX(Equipment!B:B,MATCH(39,Equipment!$K:$K,0)),"")</f>
        <v/>
      </c>
      <c r="C43">
        <f>IFERROR(INDEX(Equipment!C:C,MATCH(39,Equipment!$K:$K,0)),"")</f>
        <v/>
      </c>
      <c r="D43">
        <f>IFERROR(INDEX(Equipment!D:D,MATCH(39,Equipment!$K:$K,0)),"")</f>
        <v/>
      </c>
      <c r="E43">
        <f>IFERROR(INDEX(Equipment!E:E,MATCH(39,Equipment!$K:$K,0)),"")</f>
        <v/>
      </c>
      <c r="F43">
        <f>IFERROR(INDEX(Equipment!F:F,MATCH(39,Equipment!$K:$K,0)),"")</f>
        <v/>
      </c>
      <c r="G43">
        <f>IFERROR(INDEX(Equipment!G:G,MATCH(39,Equipment!$K:$K,0)),"")</f>
        <v/>
      </c>
      <c r="H43">
        <f>IFERROR(INDEX(Equipment!H:H,MATCH(39,Equipment!$K:$K,0)),"")</f>
        <v/>
      </c>
    </row>
    <row r="44">
      <c r="A44">
        <f>IFERROR(INDEX(Equipment!A:A,MATCH(40,Equipment!$K:$K,0)),"")</f>
        <v/>
      </c>
      <c r="B44">
        <f>IFERROR(INDEX(Equipment!B:B,MATCH(40,Equipment!$K:$K,0)),"")</f>
        <v/>
      </c>
      <c r="C44">
        <f>IFERROR(INDEX(Equipment!C:C,MATCH(40,Equipment!$K:$K,0)),"")</f>
        <v/>
      </c>
      <c r="D44">
        <f>IFERROR(INDEX(Equipment!D:D,MATCH(40,Equipment!$K:$K,0)),"")</f>
        <v/>
      </c>
      <c r="E44">
        <f>IFERROR(INDEX(Equipment!E:E,MATCH(40,Equipment!$K:$K,0)),"")</f>
        <v/>
      </c>
      <c r="F44">
        <f>IFERROR(INDEX(Equipment!F:F,MATCH(40,Equipment!$K:$K,0)),"")</f>
        <v/>
      </c>
      <c r="G44">
        <f>IFERROR(INDEX(Equipment!G:G,MATCH(40,Equipment!$K:$K,0)),"")</f>
        <v/>
      </c>
      <c r="H44">
        <f>IFERROR(INDEX(Equipment!H:H,MATCH(40,Equipment!$K:$K,0)),"")</f>
        <v/>
      </c>
    </row>
    <row r="45">
      <c r="A45">
        <f>IFERROR(INDEX(Equipment!A:A,MATCH(41,Equipment!$K:$K,0)),"")</f>
        <v/>
      </c>
      <c r="B45">
        <f>IFERROR(INDEX(Equipment!B:B,MATCH(41,Equipment!$K:$K,0)),"")</f>
        <v/>
      </c>
      <c r="C45">
        <f>IFERROR(INDEX(Equipment!C:C,MATCH(41,Equipment!$K:$K,0)),"")</f>
        <v/>
      </c>
      <c r="D45">
        <f>IFERROR(INDEX(Equipment!D:D,MATCH(41,Equipment!$K:$K,0)),"")</f>
        <v/>
      </c>
      <c r="E45">
        <f>IFERROR(INDEX(Equipment!E:E,MATCH(41,Equipment!$K:$K,0)),"")</f>
        <v/>
      </c>
      <c r="F45">
        <f>IFERROR(INDEX(Equipment!F:F,MATCH(41,Equipment!$K:$K,0)),"")</f>
        <v/>
      </c>
      <c r="G45">
        <f>IFERROR(INDEX(Equipment!G:G,MATCH(41,Equipment!$K:$K,0)),"")</f>
        <v/>
      </c>
      <c r="H45">
        <f>IFERROR(INDEX(Equipment!H:H,MATCH(41,Equipment!$K:$K,0)),"")</f>
        <v/>
      </c>
    </row>
    <row r="46">
      <c r="A46">
        <f>IFERROR(INDEX(Equipment!A:A,MATCH(42,Equipment!$K:$K,0)),"")</f>
        <v/>
      </c>
      <c r="B46">
        <f>IFERROR(INDEX(Equipment!B:B,MATCH(42,Equipment!$K:$K,0)),"")</f>
        <v/>
      </c>
      <c r="C46">
        <f>IFERROR(INDEX(Equipment!C:C,MATCH(42,Equipment!$K:$K,0)),"")</f>
        <v/>
      </c>
      <c r="D46">
        <f>IFERROR(INDEX(Equipment!D:D,MATCH(42,Equipment!$K:$K,0)),"")</f>
        <v/>
      </c>
      <c r="E46">
        <f>IFERROR(INDEX(Equipment!E:E,MATCH(42,Equipment!$K:$K,0)),"")</f>
        <v/>
      </c>
      <c r="F46">
        <f>IFERROR(INDEX(Equipment!F:F,MATCH(42,Equipment!$K:$K,0)),"")</f>
        <v/>
      </c>
      <c r="G46">
        <f>IFERROR(INDEX(Equipment!G:G,MATCH(42,Equipment!$K:$K,0)),"")</f>
        <v/>
      </c>
      <c r="H46">
        <f>IFERROR(INDEX(Equipment!H:H,MATCH(42,Equipment!$K:$K,0)),"")</f>
        <v/>
      </c>
    </row>
    <row r="47">
      <c r="A47">
        <f>IFERROR(INDEX(Equipment!A:A,MATCH(43,Equipment!$K:$K,0)),"")</f>
        <v/>
      </c>
      <c r="B47">
        <f>IFERROR(INDEX(Equipment!B:B,MATCH(43,Equipment!$K:$K,0)),"")</f>
        <v/>
      </c>
      <c r="C47">
        <f>IFERROR(INDEX(Equipment!C:C,MATCH(43,Equipment!$K:$K,0)),"")</f>
        <v/>
      </c>
      <c r="D47">
        <f>IFERROR(INDEX(Equipment!D:D,MATCH(43,Equipment!$K:$K,0)),"")</f>
        <v/>
      </c>
      <c r="E47">
        <f>IFERROR(INDEX(Equipment!E:E,MATCH(43,Equipment!$K:$K,0)),"")</f>
        <v/>
      </c>
      <c r="F47">
        <f>IFERROR(INDEX(Equipment!F:F,MATCH(43,Equipment!$K:$K,0)),"")</f>
        <v/>
      </c>
      <c r="G47">
        <f>IFERROR(INDEX(Equipment!G:G,MATCH(43,Equipment!$K:$K,0)),"")</f>
        <v/>
      </c>
      <c r="H47">
        <f>IFERROR(INDEX(Equipment!H:H,MATCH(43,Equipment!$K:$K,0)),"")</f>
        <v/>
      </c>
    </row>
    <row r="48">
      <c r="A48">
        <f>IFERROR(INDEX(Equipment!A:A,MATCH(44,Equipment!$K:$K,0)),"")</f>
        <v/>
      </c>
      <c r="B48">
        <f>IFERROR(INDEX(Equipment!B:B,MATCH(44,Equipment!$K:$K,0)),"")</f>
        <v/>
      </c>
      <c r="C48">
        <f>IFERROR(INDEX(Equipment!C:C,MATCH(44,Equipment!$K:$K,0)),"")</f>
        <v/>
      </c>
      <c r="D48">
        <f>IFERROR(INDEX(Equipment!D:D,MATCH(44,Equipment!$K:$K,0)),"")</f>
        <v/>
      </c>
      <c r="E48">
        <f>IFERROR(INDEX(Equipment!E:E,MATCH(44,Equipment!$K:$K,0)),"")</f>
        <v/>
      </c>
      <c r="F48">
        <f>IFERROR(INDEX(Equipment!F:F,MATCH(44,Equipment!$K:$K,0)),"")</f>
        <v/>
      </c>
      <c r="G48">
        <f>IFERROR(INDEX(Equipment!G:G,MATCH(44,Equipment!$K:$K,0)),"")</f>
        <v/>
      </c>
      <c r="H48">
        <f>IFERROR(INDEX(Equipment!H:H,MATCH(44,Equipment!$K:$K,0)),"")</f>
        <v/>
      </c>
    </row>
    <row r="49">
      <c r="A49">
        <f>IFERROR(INDEX(Equipment!A:A,MATCH(45,Equipment!$K:$K,0)),"")</f>
        <v/>
      </c>
      <c r="B49">
        <f>IFERROR(INDEX(Equipment!B:B,MATCH(45,Equipment!$K:$K,0)),"")</f>
        <v/>
      </c>
      <c r="C49">
        <f>IFERROR(INDEX(Equipment!C:C,MATCH(45,Equipment!$K:$K,0)),"")</f>
        <v/>
      </c>
      <c r="D49">
        <f>IFERROR(INDEX(Equipment!D:D,MATCH(45,Equipment!$K:$K,0)),"")</f>
        <v/>
      </c>
      <c r="E49">
        <f>IFERROR(INDEX(Equipment!E:E,MATCH(45,Equipment!$K:$K,0)),"")</f>
        <v/>
      </c>
      <c r="F49">
        <f>IFERROR(INDEX(Equipment!F:F,MATCH(45,Equipment!$K:$K,0)),"")</f>
        <v/>
      </c>
      <c r="G49">
        <f>IFERROR(INDEX(Equipment!G:G,MATCH(45,Equipment!$K:$K,0)),"")</f>
        <v/>
      </c>
      <c r="H49">
        <f>IFERROR(INDEX(Equipment!H:H,MATCH(45,Equipment!$K:$K,0)),"")</f>
        <v/>
      </c>
    </row>
    <row r="50">
      <c r="A50">
        <f>IFERROR(INDEX(Equipment!A:A,MATCH(46,Equipment!$K:$K,0)),"")</f>
        <v/>
      </c>
      <c r="B50">
        <f>IFERROR(INDEX(Equipment!B:B,MATCH(46,Equipment!$K:$K,0)),"")</f>
        <v/>
      </c>
      <c r="C50">
        <f>IFERROR(INDEX(Equipment!C:C,MATCH(46,Equipment!$K:$K,0)),"")</f>
        <v/>
      </c>
      <c r="D50">
        <f>IFERROR(INDEX(Equipment!D:D,MATCH(46,Equipment!$K:$K,0)),"")</f>
        <v/>
      </c>
      <c r="E50">
        <f>IFERROR(INDEX(Equipment!E:E,MATCH(46,Equipment!$K:$K,0)),"")</f>
        <v/>
      </c>
      <c r="F50">
        <f>IFERROR(INDEX(Equipment!F:F,MATCH(46,Equipment!$K:$K,0)),"")</f>
        <v/>
      </c>
      <c r="G50">
        <f>IFERROR(INDEX(Equipment!G:G,MATCH(46,Equipment!$K:$K,0)),"")</f>
        <v/>
      </c>
      <c r="H50">
        <f>IFERROR(INDEX(Equipment!H:H,MATCH(46,Equipment!$K:$K,0)),"")</f>
        <v/>
      </c>
    </row>
    <row r="51">
      <c r="A51">
        <f>IFERROR(INDEX(Equipment!A:A,MATCH(47,Equipment!$K:$K,0)),"")</f>
        <v/>
      </c>
      <c r="B51">
        <f>IFERROR(INDEX(Equipment!B:B,MATCH(47,Equipment!$K:$K,0)),"")</f>
        <v/>
      </c>
      <c r="C51">
        <f>IFERROR(INDEX(Equipment!C:C,MATCH(47,Equipment!$K:$K,0)),"")</f>
        <v/>
      </c>
      <c r="D51">
        <f>IFERROR(INDEX(Equipment!D:D,MATCH(47,Equipment!$K:$K,0)),"")</f>
        <v/>
      </c>
      <c r="E51">
        <f>IFERROR(INDEX(Equipment!E:E,MATCH(47,Equipment!$K:$K,0)),"")</f>
        <v/>
      </c>
      <c r="F51">
        <f>IFERROR(INDEX(Equipment!F:F,MATCH(47,Equipment!$K:$K,0)),"")</f>
        <v/>
      </c>
      <c r="G51">
        <f>IFERROR(INDEX(Equipment!G:G,MATCH(47,Equipment!$K:$K,0)),"")</f>
        <v/>
      </c>
      <c r="H51">
        <f>IFERROR(INDEX(Equipment!H:H,MATCH(47,Equipment!$K:$K,0)),"")</f>
        <v/>
      </c>
    </row>
    <row r="52">
      <c r="A52">
        <f>IFERROR(INDEX(Equipment!A:A,MATCH(48,Equipment!$K:$K,0)),"")</f>
        <v/>
      </c>
      <c r="B52">
        <f>IFERROR(INDEX(Equipment!B:B,MATCH(48,Equipment!$K:$K,0)),"")</f>
        <v/>
      </c>
      <c r="C52">
        <f>IFERROR(INDEX(Equipment!C:C,MATCH(48,Equipment!$K:$K,0)),"")</f>
        <v/>
      </c>
      <c r="D52">
        <f>IFERROR(INDEX(Equipment!D:D,MATCH(48,Equipment!$K:$K,0)),"")</f>
        <v/>
      </c>
      <c r="E52">
        <f>IFERROR(INDEX(Equipment!E:E,MATCH(48,Equipment!$K:$K,0)),"")</f>
        <v/>
      </c>
      <c r="F52">
        <f>IFERROR(INDEX(Equipment!F:F,MATCH(48,Equipment!$K:$K,0)),"")</f>
        <v/>
      </c>
      <c r="G52">
        <f>IFERROR(INDEX(Equipment!G:G,MATCH(48,Equipment!$K:$K,0)),"")</f>
        <v/>
      </c>
      <c r="H52">
        <f>IFERROR(INDEX(Equipment!H:H,MATCH(48,Equipment!$K:$K,0)),"")</f>
        <v/>
      </c>
    </row>
    <row r="53">
      <c r="A53">
        <f>IFERROR(INDEX(Equipment!A:A,MATCH(49,Equipment!$K:$K,0)),"")</f>
        <v/>
      </c>
      <c r="B53">
        <f>IFERROR(INDEX(Equipment!B:B,MATCH(49,Equipment!$K:$K,0)),"")</f>
        <v/>
      </c>
      <c r="C53">
        <f>IFERROR(INDEX(Equipment!C:C,MATCH(49,Equipment!$K:$K,0)),"")</f>
        <v/>
      </c>
      <c r="D53">
        <f>IFERROR(INDEX(Equipment!D:D,MATCH(49,Equipment!$K:$K,0)),"")</f>
        <v/>
      </c>
      <c r="E53">
        <f>IFERROR(INDEX(Equipment!E:E,MATCH(49,Equipment!$K:$K,0)),"")</f>
        <v/>
      </c>
      <c r="F53">
        <f>IFERROR(INDEX(Equipment!F:F,MATCH(49,Equipment!$K:$K,0)),"")</f>
        <v/>
      </c>
      <c r="G53">
        <f>IFERROR(INDEX(Equipment!G:G,MATCH(49,Equipment!$K:$K,0)),"")</f>
        <v/>
      </c>
      <c r="H53">
        <f>IFERROR(INDEX(Equipment!H:H,MATCH(49,Equipment!$K:$K,0)),"")</f>
        <v/>
      </c>
    </row>
    <row r="54">
      <c r="A54">
        <f>IFERROR(INDEX(Equipment!A:A,MATCH(50,Equipment!$K:$K,0)),"")</f>
        <v/>
      </c>
      <c r="B54">
        <f>IFERROR(INDEX(Equipment!B:B,MATCH(50,Equipment!$K:$K,0)),"")</f>
        <v/>
      </c>
      <c r="C54">
        <f>IFERROR(INDEX(Equipment!C:C,MATCH(50,Equipment!$K:$K,0)),"")</f>
        <v/>
      </c>
      <c r="D54">
        <f>IFERROR(INDEX(Equipment!D:D,MATCH(50,Equipment!$K:$K,0)),"")</f>
        <v/>
      </c>
      <c r="E54">
        <f>IFERROR(INDEX(Equipment!E:E,MATCH(50,Equipment!$K:$K,0)),"")</f>
        <v/>
      </c>
      <c r="F54">
        <f>IFERROR(INDEX(Equipment!F:F,MATCH(50,Equipment!$K:$K,0)),"")</f>
        <v/>
      </c>
      <c r="G54">
        <f>IFERROR(INDEX(Equipment!G:G,MATCH(50,Equipment!$K:$K,0)),"")</f>
        <v/>
      </c>
      <c r="H54">
        <f>IFERROR(INDEX(Equipment!H:H,MATCH(50,Equipment!$K:$K,0)),"")</f>
        <v/>
      </c>
    </row>
    <row r="55">
      <c r="A55">
        <f>IFERROR(INDEX(Equipment!A:A,MATCH(51,Equipment!$K:$K,0)),"")</f>
        <v/>
      </c>
      <c r="B55">
        <f>IFERROR(INDEX(Equipment!B:B,MATCH(51,Equipment!$K:$K,0)),"")</f>
        <v/>
      </c>
      <c r="C55">
        <f>IFERROR(INDEX(Equipment!C:C,MATCH(51,Equipment!$K:$K,0)),"")</f>
        <v/>
      </c>
      <c r="D55">
        <f>IFERROR(INDEX(Equipment!D:D,MATCH(51,Equipment!$K:$K,0)),"")</f>
        <v/>
      </c>
      <c r="E55">
        <f>IFERROR(INDEX(Equipment!E:E,MATCH(51,Equipment!$K:$K,0)),"")</f>
        <v/>
      </c>
      <c r="F55">
        <f>IFERROR(INDEX(Equipment!F:F,MATCH(51,Equipment!$K:$K,0)),"")</f>
        <v/>
      </c>
      <c r="G55">
        <f>IFERROR(INDEX(Equipment!G:G,MATCH(51,Equipment!$K:$K,0)),"")</f>
        <v/>
      </c>
      <c r="H55">
        <f>IFERROR(INDEX(Equipment!H:H,MATCH(51,Equipment!$K:$K,0)),"")</f>
        <v/>
      </c>
    </row>
    <row r="56">
      <c r="A56">
        <f>IFERROR(INDEX(Equipment!A:A,MATCH(52,Equipment!$K:$K,0)),"")</f>
        <v/>
      </c>
      <c r="B56">
        <f>IFERROR(INDEX(Equipment!B:B,MATCH(52,Equipment!$K:$K,0)),"")</f>
        <v/>
      </c>
      <c r="C56">
        <f>IFERROR(INDEX(Equipment!C:C,MATCH(52,Equipment!$K:$K,0)),"")</f>
        <v/>
      </c>
      <c r="D56">
        <f>IFERROR(INDEX(Equipment!D:D,MATCH(52,Equipment!$K:$K,0)),"")</f>
        <v/>
      </c>
      <c r="E56">
        <f>IFERROR(INDEX(Equipment!E:E,MATCH(52,Equipment!$K:$K,0)),"")</f>
        <v/>
      </c>
      <c r="F56">
        <f>IFERROR(INDEX(Equipment!F:F,MATCH(52,Equipment!$K:$K,0)),"")</f>
        <v/>
      </c>
      <c r="G56">
        <f>IFERROR(INDEX(Equipment!G:G,MATCH(52,Equipment!$K:$K,0)),"")</f>
        <v/>
      </c>
      <c r="H56">
        <f>IFERROR(INDEX(Equipment!H:H,MATCH(52,Equipment!$K:$K,0)),"")</f>
        <v/>
      </c>
    </row>
    <row r="57">
      <c r="A57">
        <f>IFERROR(INDEX(Equipment!A:A,MATCH(53,Equipment!$K:$K,0)),"")</f>
        <v/>
      </c>
      <c r="B57">
        <f>IFERROR(INDEX(Equipment!B:B,MATCH(53,Equipment!$K:$K,0)),"")</f>
        <v/>
      </c>
      <c r="C57">
        <f>IFERROR(INDEX(Equipment!C:C,MATCH(53,Equipment!$K:$K,0)),"")</f>
        <v/>
      </c>
      <c r="D57">
        <f>IFERROR(INDEX(Equipment!D:D,MATCH(53,Equipment!$K:$K,0)),"")</f>
        <v/>
      </c>
      <c r="E57">
        <f>IFERROR(INDEX(Equipment!E:E,MATCH(53,Equipment!$K:$K,0)),"")</f>
        <v/>
      </c>
      <c r="F57">
        <f>IFERROR(INDEX(Equipment!F:F,MATCH(53,Equipment!$K:$K,0)),"")</f>
        <v/>
      </c>
      <c r="G57">
        <f>IFERROR(INDEX(Equipment!G:G,MATCH(53,Equipment!$K:$K,0)),"")</f>
        <v/>
      </c>
      <c r="H57">
        <f>IFERROR(INDEX(Equipment!H:H,MATCH(53,Equipment!$K:$K,0)),"")</f>
        <v/>
      </c>
    </row>
    <row r="58">
      <c r="A58">
        <f>IFERROR(INDEX(Equipment!A:A,MATCH(54,Equipment!$K:$K,0)),"")</f>
        <v/>
      </c>
      <c r="B58">
        <f>IFERROR(INDEX(Equipment!B:B,MATCH(54,Equipment!$K:$K,0)),"")</f>
        <v/>
      </c>
      <c r="C58">
        <f>IFERROR(INDEX(Equipment!C:C,MATCH(54,Equipment!$K:$K,0)),"")</f>
        <v/>
      </c>
      <c r="D58">
        <f>IFERROR(INDEX(Equipment!D:D,MATCH(54,Equipment!$K:$K,0)),"")</f>
        <v/>
      </c>
      <c r="E58">
        <f>IFERROR(INDEX(Equipment!E:E,MATCH(54,Equipment!$K:$K,0)),"")</f>
        <v/>
      </c>
      <c r="F58">
        <f>IFERROR(INDEX(Equipment!F:F,MATCH(54,Equipment!$K:$K,0)),"")</f>
        <v/>
      </c>
      <c r="G58">
        <f>IFERROR(INDEX(Equipment!G:G,MATCH(54,Equipment!$K:$K,0)),"")</f>
        <v/>
      </c>
      <c r="H58">
        <f>IFERROR(INDEX(Equipment!H:H,MATCH(54,Equipment!$K:$K,0)),"")</f>
        <v/>
      </c>
    </row>
    <row r="59">
      <c r="A59">
        <f>IFERROR(INDEX(Equipment!A:A,MATCH(55,Equipment!$K:$K,0)),"")</f>
        <v/>
      </c>
      <c r="B59">
        <f>IFERROR(INDEX(Equipment!B:B,MATCH(55,Equipment!$K:$K,0)),"")</f>
        <v/>
      </c>
      <c r="C59">
        <f>IFERROR(INDEX(Equipment!C:C,MATCH(55,Equipment!$K:$K,0)),"")</f>
        <v/>
      </c>
      <c r="D59">
        <f>IFERROR(INDEX(Equipment!D:D,MATCH(55,Equipment!$K:$K,0)),"")</f>
        <v/>
      </c>
      <c r="E59">
        <f>IFERROR(INDEX(Equipment!E:E,MATCH(55,Equipment!$K:$K,0)),"")</f>
        <v/>
      </c>
      <c r="F59">
        <f>IFERROR(INDEX(Equipment!F:F,MATCH(55,Equipment!$K:$K,0)),"")</f>
        <v/>
      </c>
      <c r="G59">
        <f>IFERROR(INDEX(Equipment!G:G,MATCH(55,Equipment!$K:$K,0)),"")</f>
        <v/>
      </c>
      <c r="H59">
        <f>IFERROR(INDEX(Equipment!H:H,MATCH(55,Equipment!$K:$K,0)),"")</f>
        <v/>
      </c>
    </row>
    <row r="60">
      <c r="A60">
        <f>IFERROR(INDEX(Equipment!A:A,MATCH(56,Equipment!$K:$K,0)),"")</f>
        <v/>
      </c>
      <c r="B60">
        <f>IFERROR(INDEX(Equipment!B:B,MATCH(56,Equipment!$K:$K,0)),"")</f>
        <v/>
      </c>
      <c r="C60">
        <f>IFERROR(INDEX(Equipment!C:C,MATCH(56,Equipment!$K:$K,0)),"")</f>
        <v/>
      </c>
      <c r="D60">
        <f>IFERROR(INDEX(Equipment!D:D,MATCH(56,Equipment!$K:$K,0)),"")</f>
        <v/>
      </c>
      <c r="E60">
        <f>IFERROR(INDEX(Equipment!E:E,MATCH(56,Equipment!$K:$K,0)),"")</f>
        <v/>
      </c>
      <c r="F60">
        <f>IFERROR(INDEX(Equipment!F:F,MATCH(56,Equipment!$K:$K,0)),"")</f>
        <v/>
      </c>
      <c r="G60">
        <f>IFERROR(INDEX(Equipment!G:G,MATCH(56,Equipment!$K:$K,0)),"")</f>
        <v/>
      </c>
      <c r="H60">
        <f>IFERROR(INDEX(Equipment!H:H,MATCH(56,Equipment!$K:$K,0)),"")</f>
        <v/>
      </c>
    </row>
    <row r="61">
      <c r="A61">
        <f>IFERROR(INDEX(Equipment!A:A,MATCH(57,Equipment!$K:$K,0)),"")</f>
        <v/>
      </c>
      <c r="B61">
        <f>IFERROR(INDEX(Equipment!B:B,MATCH(57,Equipment!$K:$K,0)),"")</f>
        <v/>
      </c>
      <c r="C61">
        <f>IFERROR(INDEX(Equipment!C:C,MATCH(57,Equipment!$K:$K,0)),"")</f>
        <v/>
      </c>
      <c r="D61">
        <f>IFERROR(INDEX(Equipment!D:D,MATCH(57,Equipment!$K:$K,0)),"")</f>
        <v/>
      </c>
      <c r="E61">
        <f>IFERROR(INDEX(Equipment!E:E,MATCH(57,Equipment!$K:$K,0)),"")</f>
        <v/>
      </c>
      <c r="F61">
        <f>IFERROR(INDEX(Equipment!F:F,MATCH(57,Equipment!$K:$K,0)),"")</f>
        <v/>
      </c>
      <c r="G61">
        <f>IFERROR(INDEX(Equipment!G:G,MATCH(57,Equipment!$K:$K,0)),"")</f>
        <v/>
      </c>
      <c r="H61">
        <f>IFERROR(INDEX(Equipment!H:H,MATCH(57,Equipment!$K:$K,0)),"")</f>
        <v/>
      </c>
    </row>
    <row r="62">
      <c r="A62">
        <f>IFERROR(INDEX(Equipment!A:A,MATCH(58,Equipment!$K:$K,0)),"")</f>
        <v/>
      </c>
      <c r="B62">
        <f>IFERROR(INDEX(Equipment!B:B,MATCH(58,Equipment!$K:$K,0)),"")</f>
        <v/>
      </c>
      <c r="C62">
        <f>IFERROR(INDEX(Equipment!C:C,MATCH(58,Equipment!$K:$K,0)),"")</f>
        <v/>
      </c>
      <c r="D62">
        <f>IFERROR(INDEX(Equipment!D:D,MATCH(58,Equipment!$K:$K,0)),"")</f>
        <v/>
      </c>
      <c r="E62">
        <f>IFERROR(INDEX(Equipment!E:E,MATCH(58,Equipment!$K:$K,0)),"")</f>
        <v/>
      </c>
      <c r="F62">
        <f>IFERROR(INDEX(Equipment!F:F,MATCH(58,Equipment!$K:$K,0)),"")</f>
        <v/>
      </c>
      <c r="G62">
        <f>IFERROR(INDEX(Equipment!G:G,MATCH(58,Equipment!$K:$K,0)),"")</f>
        <v/>
      </c>
      <c r="H62">
        <f>IFERROR(INDEX(Equipment!H:H,MATCH(58,Equipment!$K:$K,0)),"")</f>
        <v/>
      </c>
    </row>
    <row r="63">
      <c r="A63">
        <f>IFERROR(INDEX(Equipment!A:A,MATCH(59,Equipment!$K:$K,0)),"")</f>
        <v/>
      </c>
      <c r="B63">
        <f>IFERROR(INDEX(Equipment!B:B,MATCH(59,Equipment!$K:$K,0)),"")</f>
        <v/>
      </c>
      <c r="C63">
        <f>IFERROR(INDEX(Equipment!C:C,MATCH(59,Equipment!$K:$K,0)),"")</f>
        <v/>
      </c>
      <c r="D63">
        <f>IFERROR(INDEX(Equipment!D:D,MATCH(59,Equipment!$K:$K,0)),"")</f>
        <v/>
      </c>
      <c r="E63">
        <f>IFERROR(INDEX(Equipment!E:E,MATCH(59,Equipment!$K:$K,0)),"")</f>
        <v/>
      </c>
      <c r="F63">
        <f>IFERROR(INDEX(Equipment!F:F,MATCH(59,Equipment!$K:$K,0)),"")</f>
        <v/>
      </c>
      <c r="G63">
        <f>IFERROR(INDEX(Equipment!G:G,MATCH(59,Equipment!$K:$K,0)),"")</f>
        <v/>
      </c>
      <c r="H63">
        <f>IFERROR(INDEX(Equipment!H:H,MATCH(59,Equipment!$K:$K,0)),"")</f>
        <v/>
      </c>
    </row>
    <row r="64">
      <c r="A64">
        <f>IFERROR(INDEX(Equipment!A:A,MATCH(60,Equipment!$K:$K,0)),"")</f>
        <v/>
      </c>
      <c r="B64">
        <f>IFERROR(INDEX(Equipment!B:B,MATCH(60,Equipment!$K:$K,0)),"")</f>
        <v/>
      </c>
      <c r="C64">
        <f>IFERROR(INDEX(Equipment!C:C,MATCH(60,Equipment!$K:$K,0)),"")</f>
        <v/>
      </c>
      <c r="D64">
        <f>IFERROR(INDEX(Equipment!D:D,MATCH(60,Equipment!$K:$K,0)),"")</f>
        <v/>
      </c>
      <c r="E64">
        <f>IFERROR(INDEX(Equipment!E:E,MATCH(60,Equipment!$K:$K,0)),"")</f>
        <v/>
      </c>
      <c r="F64">
        <f>IFERROR(INDEX(Equipment!F:F,MATCH(60,Equipment!$K:$K,0)),"")</f>
        <v/>
      </c>
      <c r="G64">
        <f>IFERROR(INDEX(Equipment!G:G,MATCH(60,Equipment!$K:$K,0)),"")</f>
        <v/>
      </c>
      <c r="H64">
        <f>IFERROR(INDEX(Equipment!H:H,MATCH(60,Equipment!$K:$K,0)),"")</f>
        <v/>
      </c>
    </row>
    <row r="65">
      <c r="A65">
        <f>IFERROR(INDEX(Equipment!A:A,MATCH(61,Equipment!$K:$K,0)),"")</f>
        <v/>
      </c>
      <c r="B65">
        <f>IFERROR(INDEX(Equipment!B:B,MATCH(61,Equipment!$K:$K,0)),"")</f>
        <v/>
      </c>
      <c r="C65">
        <f>IFERROR(INDEX(Equipment!C:C,MATCH(61,Equipment!$K:$K,0)),"")</f>
        <v/>
      </c>
      <c r="D65">
        <f>IFERROR(INDEX(Equipment!D:D,MATCH(61,Equipment!$K:$K,0)),"")</f>
        <v/>
      </c>
      <c r="E65">
        <f>IFERROR(INDEX(Equipment!E:E,MATCH(61,Equipment!$K:$K,0)),"")</f>
        <v/>
      </c>
      <c r="F65">
        <f>IFERROR(INDEX(Equipment!F:F,MATCH(61,Equipment!$K:$K,0)),"")</f>
        <v/>
      </c>
      <c r="G65">
        <f>IFERROR(INDEX(Equipment!G:G,MATCH(61,Equipment!$K:$K,0)),"")</f>
        <v/>
      </c>
      <c r="H65">
        <f>IFERROR(INDEX(Equipment!H:H,MATCH(61,Equipment!$K:$K,0)),"")</f>
        <v/>
      </c>
    </row>
    <row r="66">
      <c r="A66">
        <f>IFERROR(INDEX(Equipment!A:A,MATCH(62,Equipment!$K:$K,0)),"")</f>
        <v/>
      </c>
      <c r="B66">
        <f>IFERROR(INDEX(Equipment!B:B,MATCH(62,Equipment!$K:$K,0)),"")</f>
        <v/>
      </c>
      <c r="C66">
        <f>IFERROR(INDEX(Equipment!C:C,MATCH(62,Equipment!$K:$K,0)),"")</f>
        <v/>
      </c>
      <c r="D66">
        <f>IFERROR(INDEX(Equipment!D:D,MATCH(62,Equipment!$K:$K,0)),"")</f>
        <v/>
      </c>
      <c r="E66">
        <f>IFERROR(INDEX(Equipment!E:E,MATCH(62,Equipment!$K:$K,0)),"")</f>
        <v/>
      </c>
      <c r="F66">
        <f>IFERROR(INDEX(Equipment!F:F,MATCH(62,Equipment!$K:$K,0)),"")</f>
        <v/>
      </c>
      <c r="G66">
        <f>IFERROR(INDEX(Equipment!G:G,MATCH(62,Equipment!$K:$K,0)),"")</f>
        <v/>
      </c>
      <c r="H66">
        <f>IFERROR(INDEX(Equipment!H:H,MATCH(62,Equipment!$K:$K,0)),"")</f>
        <v/>
      </c>
    </row>
    <row r="67">
      <c r="A67">
        <f>IFERROR(INDEX(Equipment!A:A,MATCH(63,Equipment!$K:$K,0)),"")</f>
        <v/>
      </c>
      <c r="B67">
        <f>IFERROR(INDEX(Equipment!B:B,MATCH(63,Equipment!$K:$K,0)),"")</f>
        <v/>
      </c>
      <c r="C67">
        <f>IFERROR(INDEX(Equipment!C:C,MATCH(63,Equipment!$K:$K,0)),"")</f>
        <v/>
      </c>
      <c r="D67">
        <f>IFERROR(INDEX(Equipment!D:D,MATCH(63,Equipment!$K:$K,0)),"")</f>
        <v/>
      </c>
      <c r="E67">
        <f>IFERROR(INDEX(Equipment!E:E,MATCH(63,Equipment!$K:$K,0)),"")</f>
        <v/>
      </c>
      <c r="F67">
        <f>IFERROR(INDEX(Equipment!F:F,MATCH(63,Equipment!$K:$K,0)),"")</f>
        <v/>
      </c>
      <c r="G67">
        <f>IFERROR(INDEX(Equipment!G:G,MATCH(63,Equipment!$K:$K,0)),"")</f>
        <v/>
      </c>
      <c r="H67">
        <f>IFERROR(INDEX(Equipment!H:H,MATCH(63,Equipment!$K:$K,0)),"")</f>
        <v/>
      </c>
    </row>
    <row r="68">
      <c r="A68">
        <f>IFERROR(INDEX(Equipment!A:A,MATCH(64,Equipment!$K:$K,0)),"")</f>
        <v/>
      </c>
      <c r="B68">
        <f>IFERROR(INDEX(Equipment!B:B,MATCH(64,Equipment!$K:$K,0)),"")</f>
        <v/>
      </c>
      <c r="C68">
        <f>IFERROR(INDEX(Equipment!C:C,MATCH(64,Equipment!$K:$K,0)),"")</f>
        <v/>
      </c>
      <c r="D68">
        <f>IFERROR(INDEX(Equipment!D:D,MATCH(64,Equipment!$K:$K,0)),"")</f>
        <v/>
      </c>
      <c r="E68">
        <f>IFERROR(INDEX(Equipment!E:E,MATCH(64,Equipment!$K:$K,0)),"")</f>
        <v/>
      </c>
      <c r="F68">
        <f>IFERROR(INDEX(Equipment!F:F,MATCH(64,Equipment!$K:$K,0)),"")</f>
        <v/>
      </c>
      <c r="G68">
        <f>IFERROR(INDEX(Equipment!G:G,MATCH(64,Equipment!$K:$K,0)),"")</f>
        <v/>
      </c>
      <c r="H68">
        <f>IFERROR(INDEX(Equipment!H:H,MATCH(64,Equipment!$K:$K,0)),"")</f>
        <v/>
      </c>
    </row>
    <row r="69">
      <c r="A69">
        <f>IFERROR(INDEX(Equipment!A:A,MATCH(65,Equipment!$K:$K,0)),"")</f>
        <v/>
      </c>
      <c r="B69">
        <f>IFERROR(INDEX(Equipment!B:B,MATCH(65,Equipment!$K:$K,0)),"")</f>
        <v/>
      </c>
      <c r="C69">
        <f>IFERROR(INDEX(Equipment!C:C,MATCH(65,Equipment!$K:$K,0)),"")</f>
        <v/>
      </c>
      <c r="D69">
        <f>IFERROR(INDEX(Equipment!D:D,MATCH(65,Equipment!$K:$K,0)),"")</f>
        <v/>
      </c>
      <c r="E69">
        <f>IFERROR(INDEX(Equipment!E:E,MATCH(65,Equipment!$K:$K,0)),"")</f>
        <v/>
      </c>
      <c r="F69">
        <f>IFERROR(INDEX(Equipment!F:F,MATCH(65,Equipment!$K:$K,0)),"")</f>
        <v/>
      </c>
      <c r="G69">
        <f>IFERROR(INDEX(Equipment!G:G,MATCH(65,Equipment!$K:$K,0)),"")</f>
        <v/>
      </c>
      <c r="H69">
        <f>IFERROR(INDEX(Equipment!H:H,MATCH(65,Equipment!$K:$K,0)),"")</f>
        <v/>
      </c>
    </row>
    <row r="70">
      <c r="A70">
        <f>IFERROR(INDEX(Equipment!A:A,MATCH(66,Equipment!$K:$K,0)),"")</f>
        <v/>
      </c>
      <c r="B70">
        <f>IFERROR(INDEX(Equipment!B:B,MATCH(66,Equipment!$K:$K,0)),"")</f>
        <v/>
      </c>
      <c r="C70">
        <f>IFERROR(INDEX(Equipment!C:C,MATCH(66,Equipment!$K:$K,0)),"")</f>
        <v/>
      </c>
      <c r="D70">
        <f>IFERROR(INDEX(Equipment!D:D,MATCH(66,Equipment!$K:$K,0)),"")</f>
        <v/>
      </c>
      <c r="E70">
        <f>IFERROR(INDEX(Equipment!E:E,MATCH(66,Equipment!$K:$K,0)),"")</f>
        <v/>
      </c>
      <c r="F70">
        <f>IFERROR(INDEX(Equipment!F:F,MATCH(66,Equipment!$K:$K,0)),"")</f>
        <v/>
      </c>
      <c r="G70">
        <f>IFERROR(INDEX(Equipment!G:G,MATCH(66,Equipment!$K:$K,0)),"")</f>
        <v/>
      </c>
      <c r="H70">
        <f>IFERROR(INDEX(Equipment!H:H,MATCH(66,Equipment!$K:$K,0)),"")</f>
        <v/>
      </c>
    </row>
    <row r="71">
      <c r="A71">
        <f>IFERROR(INDEX(Equipment!A:A,MATCH(67,Equipment!$K:$K,0)),"")</f>
        <v/>
      </c>
      <c r="B71">
        <f>IFERROR(INDEX(Equipment!B:B,MATCH(67,Equipment!$K:$K,0)),"")</f>
        <v/>
      </c>
      <c r="C71">
        <f>IFERROR(INDEX(Equipment!C:C,MATCH(67,Equipment!$K:$K,0)),"")</f>
        <v/>
      </c>
      <c r="D71">
        <f>IFERROR(INDEX(Equipment!D:D,MATCH(67,Equipment!$K:$K,0)),"")</f>
        <v/>
      </c>
      <c r="E71">
        <f>IFERROR(INDEX(Equipment!E:E,MATCH(67,Equipment!$K:$K,0)),"")</f>
        <v/>
      </c>
      <c r="F71">
        <f>IFERROR(INDEX(Equipment!F:F,MATCH(67,Equipment!$K:$K,0)),"")</f>
        <v/>
      </c>
      <c r="G71">
        <f>IFERROR(INDEX(Equipment!G:G,MATCH(67,Equipment!$K:$K,0)),"")</f>
        <v/>
      </c>
      <c r="H71">
        <f>IFERROR(INDEX(Equipment!H:H,MATCH(67,Equipment!$K:$K,0)),"")</f>
        <v/>
      </c>
    </row>
    <row r="72">
      <c r="A72">
        <f>IFERROR(INDEX(Equipment!A:A,MATCH(68,Equipment!$K:$K,0)),"")</f>
        <v/>
      </c>
      <c r="B72">
        <f>IFERROR(INDEX(Equipment!B:B,MATCH(68,Equipment!$K:$K,0)),"")</f>
        <v/>
      </c>
      <c r="C72">
        <f>IFERROR(INDEX(Equipment!C:C,MATCH(68,Equipment!$K:$K,0)),"")</f>
        <v/>
      </c>
      <c r="D72">
        <f>IFERROR(INDEX(Equipment!D:D,MATCH(68,Equipment!$K:$K,0)),"")</f>
        <v/>
      </c>
      <c r="E72">
        <f>IFERROR(INDEX(Equipment!E:E,MATCH(68,Equipment!$K:$K,0)),"")</f>
        <v/>
      </c>
      <c r="F72">
        <f>IFERROR(INDEX(Equipment!F:F,MATCH(68,Equipment!$K:$K,0)),"")</f>
        <v/>
      </c>
      <c r="G72">
        <f>IFERROR(INDEX(Equipment!G:G,MATCH(68,Equipment!$K:$K,0)),"")</f>
        <v/>
      </c>
      <c r="H72">
        <f>IFERROR(INDEX(Equipment!H:H,MATCH(68,Equipment!$K:$K,0)),"")</f>
        <v/>
      </c>
    </row>
    <row r="73">
      <c r="A73">
        <f>IFERROR(INDEX(Equipment!A:A,MATCH(69,Equipment!$K:$K,0)),"")</f>
        <v/>
      </c>
      <c r="B73">
        <f>IFERROR(INDEX(Equipment!B:B,MATCH(69,Equipment!$K:$K,0)),"")</f>
        <v/>
      </c>
      <c r="C73">
        <f>IFERROR(INDEX(Equipment!C:C,MATCH(69,Equipment!$K:$K,0)),"")</f>
        <v/>
      </c>
      <c r="D73">
        <f>IFERROR(INDEX(Equipment!D:D,MATCH(69,Equipment!$K:$K,0)),"")</f>
        <v/>
      </c>
      <c r="E73">
        <f>IFERROR(INDEX(Equipment!E:E,MATCH(69,Equipment!$K:$K,0)),"")</f>
        <v/>
      </c>
      <c r="F73">
        <f>IFERROR(INDEX(Equipment!F:F,MATCH(69,Equipment!$K:$K,0)),"")</f>
        <v/>
      </c>
      <c r="G73">
        <f>IFERROR(INDEX(Equipment!G:G,MATCH(69,Equipment!$K:$K,0)),"")</f>
        <v/>
      </c>
      <c r="H73">
        <f>IFERROR(INDEX(Equipment!H:H,MATCH(69,Equipment!$K:$K,0)),"")</f>
        <v/>
      </c>
    </row>
    <row r="74">
      <c r="A74">
        <f>IFERROR(INDEX(Equipment!A:A,MATCH(70,Equipment!$K:$K,0)),"")</f>
        <v/>
      </c>
      <c r="B74">
        <f>IFERROR(INDEX(Equipment!B:B,MATCH(70,Equipment!$K:$K,0)),"")</f>
        <v/>
      </c>
      <c r="C74">
        <f>IFERROR(INDEX(Equipment!C:C,MATCH(70,Equipment!$K:$K,0)),"")</f>
        <v/>
      </c>
      <c r="D74">
        <f>IFERROR(INDEX(Equipment!D:D,MATCH(70,Equipment!$K:$K,0)),"")</f>
        <v/>
      </c>
      <c r="E74">
        <f>IFERROR(INDEX(Equipment!E:E,MATCH(70,Equipment!$K:$K,0)),"")</f>
        <v/>
      </c>
      <c r="F74">
        <f>IFERROR(INDEX(Equipment!F:F,MATCH(70,Equipment!$K:$K,0)),"")</f>
        <v/>
      </c>
      <c r="G74">
        <f>IFERROR(INDEX(Equipment!G:G,MATCH(70,Equipment!$K:$K,0)),"")</f>
        <v/>
      </c>
      <c r="H74">
        <f>IFERROR(INDEX(Equipment!H:H,MATCH(70,Equipment!$K:$K,0)),"")</f>
        <v/>
      </c>
    </row>
    <row r="75">
      <c r="A75">
        <f>IFERROR(INDEX(Equipment!A:A,MATCH(71,Equipment!$K:$K,0)),"")</f>
        <v/>
      </c>
      <c r="B75">
        <f>IFERROR(INDEX(Equipment!B:B,MATCH(71,Equipment!$K:$K,0)),"")</f>
        <v/>
      </c>
      <c r="C75">
        <f>IFERROR(INDEX(Equipment!C:C,MATCH(71,Equipment!$K:$K,0)),"")</f>
        <v/>
      </c>
      <c r="D75">
        <f>IFERROR(INDEX(Equipment!D:D,MATCH(71,Equipment!$K:$K,0)),"")</f>
        <v/>
      </c>
      <c r="E75">
        <f>IFERROR(INDEX(Equipment!E:E,MATCH(71,Equipment!$K:$K,0)),"")</f>
        <v/>
      </c>
      <c r="F75">
        <f>IFERROR(INDEX(Equipment!F:F,MATCH(71,Equipment!$K:$K,0)),"")</f>
        <v/>
      </c>
      <c r="G75">
        <f>IFERROR(INDEX(Equipment!G:G,MATCH(71,Equipment!$K:$K,0)),"")</f>
        <v/>
      </c>
      <c r="H75">
        <f>IFERROR(INDEX(Equipment!H:H,MATCH(71,Equipment!$K:$K,0)),"")</f>
        <v/>
      </c>
    </row>
    <row r="76">
      <c r="A76">
        <f>IFERROR(INDEX(Equipment!A:A,MATCH(72,Equipment!$K:$K,0)),"")</f>
        <v/>
      </c>
      <c r="B76">
        <f>IFERROR(INDEX(Equipment!B:B,MATCH(72,Equipment!$K:$K,0)),"")</f>
        <v/>
      </c>
      <c r="C76">
        <f>IFERROR(INDEX(Equipment!C:C,MATCH(72,Equipment!$K:$K,0)),"")</f>
        <v/>
      </c>
      <c r="D76">
        <f>IFERROR(INDEX(Equipment!D:D,MATCH(72,Equipment!$K:$K,0)),"")</f>
        <v/>
      </c>
      <c r="E76">
        <f>IFERROR(INDEX(Equipment!E:E,MATCH(72,Equipment!$K:$K,0)),"")</f>
        <v/>
      </c>
      <c r="F76">
        <f>IFERROR(INDEX(Equipment!F:F,MATCH(72,Equipment!$K:$K,0)),"")</f>
        <v/>
      </c>
      <c r="G76">
        <f>IFERROR(INDEX(Equipment!G:G,MATCH(72,Equipment!$K:$K,0)),"")</f>
        <v/>
      </c>
      <c r="H76">
        <f>IFERROR(INDEX(Equipment!H:H,MATCH(72,Equipment!$K:$K,0)),"")</f>
        <v/>
      </c>
    </row>
    <row r="77">
      <c r="A77">
        <f>IFERROR(INDEX(Equipment!A:A,MATCH(73,Equipment!$K:$K,0)),"")</f>
        <v/>
      </c>
      <c r="B77">
        <f>IFERROR(INDEX(Equipment!B:B,MATCH(73,Equipment!$K:$K,0)),"")</f>
        <v/>
      </c>
      <c r="C77">
        <f>IFERROR(INDEX(Equipment!C:C,MATCH(73,Equipment!$K:$K,0)),"")</f>
        <v/>
      </c>
      <c r="D77">
        <f>IFERROR(INDEX(Equipment!D:D,MATCH(73,Equipment!$K:$K,0)),"")</f>
        <v/>
      </c>
      <c r="E77">
        <f>IFERROR(INDEX(Equipment!E:E,MATCH(73,Equipment!$K:$K,0)),"")</f>
        <v/>
      </c>
      <c r="F77">
        <f>IFERROR(INDEX(Equipment!F:F,MATCH(73,Equipment!$K:$K,0)),"")</f>
        <v/>
      </c>
      <c r="G77">
        <f>IFERROR(INDEX(Equipment!G:G,MATCH(73,Equipment!$K:$K,0)),"")</f>
        <v/>
      </c>
      <c r="H77">
        <f>IFERROR(INDEX(Equipment!H:H,MATCH(73,Equipment!$K:$K,0)),"")</f>
        <v/>
      </c>
    </row>
    <row r="78">
      <c r="A78">
        <f>IFERROR(INDEX(Equipment!A:A,MATCH(74,Equipment!$K:$K,0)),"")</f>
        <v/>
      </c>
      <c r="B78">
        <f>IFERROR(INDEX(Equipment!B:B,MATCH(74,Equipment!$K:$K,0)),"")</f>
        <v/>
      </c>
      <c r="C78">
        <f>IFERROR(INDEX(Equipment!C:C,MATCH(74,Equipment!$K:$K,0)),"")</f>
        <v/>
      </c>
      <c r="D78">
        <f>IFERROR(INDEX(Equipment!D:D,MATCH(74,Equipment!$K:$K,0)),"")</f>
        <v/>
      </c>
      <c r="E78">
        <f>IFERROR(INDEX(Equipment!E:E,MATCH(74,Equipment!$K:$K,0)),"")</f>
        <v/>
      </c>
      <c r="F78">
        <f>IFERROR(INDEX(Equipment!F:F,MATCH(74,Equipment!$K:$K,0)),"")</f>
        <v/>
      </c>
      <c r="G78">
        <f>IFERROR(INDEX(Equipment!G:G,MATCH(74,Equipment!$K:$K,0)),"")</f>
        <v/>
      </c>
      <c r="H78">
        <f>IFERROR(INDEX(Equipment!H:H,MATCH(74,Equipment!$K:$K,0)),"")</f>
        <v/>
      </c>
    </row>
    <row r="79">
      <c r="A79">
        <f>IFERROR(INDEX(Equipment!A:A,MATCH(75,Equipment!$K:$K,0)),"")</f>
        <v/>
      </c>
      <c r="B79">
        <f>IFERROR(INDEX(Equipment!B:B,MATCH(75,Equipment!$K:$K,0)),"")</f>
        <v/>
      </c>
      <c r="C79">
        <f>IFERROR(INDEX(Equipment!C:C,MATCH(75,Equipment!$K:$K,0)),"")</f>
        <v/>
      </c>
      <c r="D79">
        <f>IFERROR(INDEX(Equipment!D:D,MATCH(75,Equipment!$K:$K,0)),"")</f>
        <v/>
      </c>
      <c r="E79">
        <f>IFERROR(INDEX(Equipment!E:E,MATCH(75,Equipment!$K:$K,0)),"")</f>
        <v/>
      </c>
      <c r="F79">
        <f>IFERROR(INDEX(Equipment!F:F,MATCH(75,Equipment!$K:$K,0)),"")</f>
        <v/>
      </c>
      <c r="G79">
        <f>IFERROR(INDEX(Equipment!G:G,MATCH(75,Equipment!$K:$K,0)),"")</f>
        <v/>
      </c>
      <c r="H79">
        <f>IFERROR(INDEX(Equipment!H:H,MATCH(75,Equipment!$K:$K,0)),"")</f>
        <v/>
      </c>
    </row>
    <row r="80">
      <c r="A80">
        <f>IFERROR(INDEX(Equipment!A:A,MATCH(76,Equipment!$K:$K,0)),"")</f>
        <v/>
      </c>
      <c r="B80">
        <f>IFERROR(INDEX(Equipment!B:B,MATCH(76,Equipment!$K:$K,0)),"")</f>
        <v/>
      </c>
      <c r="C80">
        <f>IFERROR(INDEX(Equipment!C:C,MATCH(76,Equipment!$K:$K,0)),"")</f>
        <v/>
      </c>
      <c r="D80">
        <f>IFERROR(INDEX(Equipment!D:D,MATCH(76,Equipment!$K:$K,0)),"")</f>
        <v/>
      </c>
      <c r="E80">
        <f>IFERROR(INDEX(Equipment!E:E,MATCH(76,Equipment!$K:$K,0)),"")</f>
        <v/>
      </c>
      <c r="F80">
        <f>IFERROR(INDEX(Equipment!F:F,MATCH(76,Equipment!$K:$K,0)),"")</f>
        <v/>
      </c>
      <c r="G80">
        <f>IFERROR(INDEX(Equipment!G:G,MATCH(76,Equipment!$K:$K,0)),"")</f>
        <v/>
      </c>
      <c r="H80">
        <f>IFERROR(INDEX(Equipment!H:H,MATCH(76,Equipment!$K:$K,0)),"")</f>
        <v/>
      </c>
    </row>
    <row r="81">
      <c r="A81">
        <f>IFERROR(INDEX(Equipment!A:A,MATCH(77,Equipment!$K:$K,0)),"")</f>
        <v/>
      </c>
      <c r="B81">
        <f>IFERROR(INDEX(Equipment!B:B,MATCH(77,Equipment!$K:$K,0)),"")</f>
        <v/>
      </c>
      <c r="C81">
        <f>IFERROR(INDEX(Equipment!C:C,MATCH(77,Equipment!$K:$K,0)),"")</f>
        <v/>
      </c>
      <c r="D81">
        <f>IFERROR(INDEX(Equipment!D:D,MATCH(77,Equipment!$K:$K,0)),"")</f>
        <v/>
      </c>
      <c r="E81">
        <f>IFERROR(INDEX(Equipment!E:E,MATCH(77,Equipment!$K:$K,0)),"")</f>
        <v/>
      </c>
      <c r="F81">
        <f>IFERROR(INDEX(Equipment!F:F,MATCH(77,Equipment!$K:$K,0)),"")</f>
        <v/>
      </c>
      <c r="G81">
        <f>IFERROR(INDEX(Equipment!G:G,MATCH(77,Equipment!$K:$K,0)),"")</f>
        <v/>
      </c>
      <c r="H81">
        <f>IFERROR(INDEX(Equipment!H:H,MATCH(77,Equipment!$K:$K,0)),"")</f>
        <v/>
      </c>
    </row>
    <row r="82">
      <c r="A82">
        <f>IFERROR(INDEX(Equipment!A:A,MATCH(78,Equipment!$K:$K,0)),"")</f>
        <v/>
      </c>
      <c r="B82">
        <f>IFERROR(INDEX(Equipment!B:B,MATCH(78,Equipment!$K:$K,0)),"")</f>
        <v/>
      </c>
      <c r="C82">
        <f>IFERROR(INDEX(Equipment!C:C,MATCH(78,Equipment!$K:$K,0)),"")</f>
        <v/>
      </c>
      <c r="D82">
        <f>IFERROR(INDEX(Equipment!D:D,MATCH(78,Equipment!$K:$K,0)),"")</f>
        <v/>
      </c>
      <c r="E82">
        <f>IFERROR(INDEX(Equipment!E:E,MATCH(78,Equipment!$K:$K,0)),"")</f>
        <v/>
      </c>
      <c r="F82">
        <f>IFERROR(INDEX(Equipment!F:F,MATCH(78,Equipment!$K:$K,0)),"")</f>
        <v/>
      </c>
      <c r="G82">
        <f>IFERROR(INDEX(Equipment!G:G,MATCH(78,Equipment!$K:$K,0)),"")</f>
        <v/>
      </c>
      <c r="H82">
        <f>IFERROR(INDEX(Equipment!H:H,MATCH(78,Equipment!$K:$K,0)),"")</f>
        <v/>
      </c>
    </row>
    <row r="83">
      <c r="A83">
        <f>IFERROR(INDEX(Equipment!A:A,MATCH(79,Equipment!$K:$K,0)),"")</f>
        <v/>
      </c>
      <c r="B83">
        <f>IFERROR(INDEX(Equipment!B:B,MATCH(79,Equipment!$K:$K,0)),"")</f>
        <v/>
      </c>
      <c r="C83">
        <f>IFERROR(INDEX(Equipment!C:C,MATCH(79,Equipment!$K:$K,0)),"")</f>
        <v/>
      </c>
      <c r="D83">
        <f>IFERROR(INDEX(Equipment!D:D,MATCH(79,Equipment!$K:$K,0)),"")</f>
        <v/>
      </c>
      <c r="E83">
        <f>IFERROR(INDEX(Equipment!E:E,MATCH(79,Equipment!$K:$K,0)),"")</f>
        <v/>
      </c>
      <c r="F83">
        <f>IFERROR(INDEX(Equipment!F:F,MATCH(79,Equipment!$K:$K,0)),"")</f>
        <v/>
      </c>
      <c r="G83">
        <f>IFERROR(INDEX(Equipment!G:G,MATCH(79,Equipment!$K:$K,0)),"")</f>
        <v/>
      </c>
      <c r="H83">
        <f>IFERROR(INDEX(Equipment!H:H,MATCH(79,Equipment!$K:$K,0)),"")</f>
        <v/>
      </c>
    </row>
    <row r="84">
      <c r="A84">
        <f>IFERROR(INDEX(Equipment!A:A,MATCH(80,Equipment!$K:$K,0)),"")</f>
        <v/>
      </c>
      <c r="B84">
        <f>IFERROR(INDEX(Equipment!B:B,MATCH(80,Equipment!$K:$K,0)),"")</f>
        <v/>
      </c>
      <c r="C84">
        <f>IFERROR(INDEX(Equipment!C:C,MATCH(80,Equipment!$K:$K,0)),"")</f>
        <v/>
      </c>
      <c r="D84">
        <f>IFERROR(INDEX(Equipment!D:D,MATCH(80,Equipment!$K:$K,0)),"")</f>
        <v/>
      </c>
      <c r="E84">
        <f>IFERROR(INDEX(Equipment!E:E,MATCH(80,Equipment!$K:$K,0)),"")</f>
        <v/>
      </c>
      <c r="F84">
        <f>IFERROR(INDEX(Equipment!F:F,MATCH(80,Equipment!$K:$K,0)),"")</f>
        <v/>
      </c>
      <c r="G84">
        <f>IFERROR(INDEX(Equipment!G:G,MATCH(80,Equipment!$K:$K,0)),"")</f>
        <v/>
      </c>
      <c r="H84">
        <f>IFERROR(INDEX(Equipment!H:H,MATCH(80,Equipment!$K:$K,0)),"")</f>
        <v/>
      </c>
    </row>
    <row r="85">
      <c r="A85">
        <f>IFERROR(INDEX(Equipment!A:A,MATCH(81,Equipment!$K:$K,0)),"")</f>
        <v/>
      </c>
      <c r="B85">
        <f>IFERROR(INDEX(Equipment!B:B,MATCH(81,Equipment!$K:$K,0)),"")</f>
        <v/>
      </c>
      <c r="C85">
        <f>IFERROR(INDEX(Equipment!C:C,MATCH(81,Equipment!$K:$K,0)),"")</f>
        <v/>
      </c>
      <c r="D85">
        <f>IFERROR(INDEX(Equipment!D:D,MATCH(81,Equipment!$K:$K,0)),"")</f>
        <v/>
      </c>
      <c r="E85">
        <f>IFERROR(INDEX(Equipment!E:E,MATCH(81,Equipment!$K:$K,0)),"")</f>
        <v/>
      </c>
      <c r="F85">
        <f>IFERROR(INDEX(Equipment!F:F,MATCH(81,Equipment!$K:$K,0)),"")</f>
        <v/>
      </c>
      <c r="G85">
        <f>IFERROR(INDEX(Equipment!G:G,MATCH(81,Equipment!$K:$K,0)),"")</f>
        <v/>
      </c>
      <c r="H85">
        <f>IFERROR(INDEX(Equipment!H:H,MATCH(81,Equipment!$K:$K,0)),"")</f>
        <v/>
      </c>
    </row>
    <row r="86">
      <c r="A86">
        <f>IFERROR(INDEX(Equipment!A:A,MATCH(82,Equipment!$K:$K,0)),"")</f>
        <v/>
      </c>
      <c r="B86">
        <f>IFERROR(INDEX(Equipment!B:B,MATCH(82,Equipment!$K:$K,0)),"")</f>
        <v/>
      </c>
      <c r="C86">
        <f>IFERROR(INDEX(Equipment!C:C,MATCH(82,Equipment!$K:$K,0)),"")</f>
        <v/>
      </c>
      <c r="D86">
        <f>IFERROR(INDEX(Equipment!D:D,MATCH(82,Equipment!$K:$K,0)),"")</f>
        <v/>
      </c>
      <c r="E86">
        <f>IFERROR(INDEX(Equipment!E:E,MATCH(82,Equipment!$K:$K,0)),"")</f>
        <v/>
      </c>
      <c r="F86">
        <f>IFERROR(INDEX(Equipment!F:F,MATCH(82,Equipment!$K:$K,0)),"")</f>
        <v/>
      </c>
      <c r="G86">
        <f>IFERROR(INDEX(Equipment!G:G,MATCH(82,Equipment!$K:$K,0)),"")</f>
        <v/>
      </c>
      <c r="H86">
        <f>IFERROR(INDEX(Equipment!H:H,MATCH(82,Equipment!$K:$K,0)),"")</f>
        <v/>
      </c>
    </row>
    <row r="87">
      <c r="A87">
        <f>IFERROR(INDEX(Equipment!A:A,MATCH(83,Equipment!$K:$K,0)),"")</f>
        <v/>
      </c>
      <c r="B87">
        <f>IFERROR(INDEX(Equipment!B:B,MATCH(83,Equipment!$K:$K,0)),"")</f>
        <v/>
      </c>
      <c r="C87">
        <f>IFERROR(INDEX(Equipment!C:C,MATCH(83,Equipment!$K:$K,0)),"")</f>
        <v/>
      </c>
      <c r="D87">
        <f>IFERROR(INDEX(Equipment!D:D,MATCH(83,Equipment!$K:$K,0)),"")</f>
        <v/>
      </c>
      <c r="E87">
        <f>IFERROR(INDEX(Equipment!E:E,MATCH(83,Equipment!$K:$K,0)),"")</f>
        <v/>
      </c>
      <c r="F87">
        <f>IFERROR(INDEX(Equipment!F:F,MATCH(83,Equipment!$K:$K,0)),"")</f>
        <v/>
      </c>
      <c r="G87">
        <f>IFERROR(INDEX(Equipment!G:G,MATCH(83,Equipment!$K:$K,0)),"")</f>
        <v/>
      </c>
      <c r="H87">
        <f>IFERROR(INDEX(Equipment!H:H,MATCH(83,Equipment!$K:$K,0)),"")</f>
        <v/>
      </c>
    </row>
    <row r="88">
      <c r="A88">
        <f>IFERROR(INDEX(Equipment!A:A,MATCH(84,Equipment!$K:$K,0)),"")</f>
        <v/>
      </c>
      <c r="B88">
        <f>IFERROR(INDEX(Equipment!B:B,MATCH(84,Equipment!$K:$K,0)),"")</f>
        <v/>
      </c>
      <c r="C88">
        <f>IFERROR(INDEX(Equipment!C:C,MATCH(84,Equipment!$K:$K,0)),"")</f>
        <v/>
      </c>
      <c r="D88">
        <f>IFERROR(INDEX(Equipment!D:D,MATCH(84,Equipment!$K:$K,0)),"")</f>
        <v/>
      </c>
      <c r="E88">
        <f>IFERROR(INDEX(Equipment!E:E,MATCH(84,Equipment!$K:$K,0)),"")</f>
        <v/>
      </c>
      <c r="F88">
        <f>IFERROR(INDEX(Equipment!F:F,MATCH(84,Equipment!$K:$K,0)),"")</f>
        <v/>
      </c>
      <c r="G88">
        <f>IFERROR(INDEX(Equipment!G:G,MATCH(84,Equipment!$K:$K,0)),"")</f>
        <v/>
      </c>
      <c r="H88">
        <f>IFERROR(INDEX(Equipment!H:H,MATCH(84,Equipment!$K:$K,0)),"")</f>
        <v/>
      </c>
    </row>
    <row r="89">
      <c r="A89">
        <f>IFERROR(INDEX(Equipment!A:A,MATCH(85,Equipment!$K:$K,0)),"")</f>
        <v/>
      </c>
      <c r="B89">
        <f>IFERROR(INDEX(Equipment!B:B,MATCH(85,Equipment!$K:$K,0)),"")</f>
        <v/>
      </c>
      <c r="C89">
        <f>IFERROR(INDEX(Equipment!C:C,MATCH(85,Equipment!$K:$K,0)),"")</f>
        <v/>
      </c>
      <c r="D89">
        <f>IFERROR(INDEX(Equipment!D:D,MATCH(85,Equipment!$K:$K,0)),"")</f>
        <v/>
      </c>
      <c r="E89">
        <f>IFERROR(INDEX(Equipment!E:E,MATCH(85,Equipment!$K:$K,0)),"")</f>
        <v/>
      </c>
      <c r="F89">
        <f>IFERROR(INDEX(Equipment!F:F,MATCH(85,Equipment!$K:$K,0)),"")</f>
        <v/>
      </c>
      <c r="G89">
        <f>IFERROR(INDEX(Equipment!G:G,MATCH(85,Equipment!$K:$K,0)),"")</f>
        <v/>
      </c>
      <c r="H89">
        <f>IFERROR(INDEX(Equipment!H:H,MATCH(85,Equipment!$K:$K,0)),"")</f>
        <v/>
      </c>
    </row>
    <row r="90">
      <c r="A90">
        <f>IFERROR(INDEX(Equipment!A:A,MATCH(86,Equipment!$K:$K,0)),"")</f>
        <v/>
      </c>
      <c r="B90">
        <f>IFERROR(INDEX(Equipment!B:B,MATCH(86,Equipment!$K:$K,0)),"")</f>
        <v/>
      </c>
      <c r="C90">
        <f>IFERROR(INDEX(Equipment!C:C,MATCH(86,Equipment!$K:$K,0)),"")</f>
        <v/>
      </c>
      <c r="D90">
        <f>IFERROR(INDEX(Equipment!D:D,MATCH(86,Equipment!$K:$K,0)),"")</f>
        <v/>
      </c>
      <c r="E90">
        <f>IFERROR(INDEX(Equipment!E:E,MATCH(86,Equipment!$K:$K,0)),"")</f>
        <v/>
      </c>
      <c r="F90">
        <f>IFERROR(INDEX(Equipment!F:F,MATCH(86,Equipment!$K:$K,0)),"")</f>
        <v/>
      </c>
      <c r="G90">
        <f>IFERROR(INDEX(Equipment!G:G,MATCH(86,Equipment!$K:$K,0)),"")</f>
        <v/>
      </c>
      <c r="H90">
        <f>IFERROR(INDEX(Equipment!H:H,MATCH(86,Equipment!$K:$K,0)),"")</f>
        <v/>
      </c>
    </row>
    <row r="91">
      <c r="A91">
        <f>IFERROR(INDEX(Equipment!A:A,MATCH(87,Equipment!$K:$K,0)),"")</f>
        <v/>
      </c>
      <c r="B91">
        <f>IFERROR(INDEX(Equipment!B:B,MATCH(87,Equipment!$K:$K,0)),"")</f>
        <v/>
      </c>
      <c r="C91">
        <f>IFERROR(INDEX(Equipment!C:C,MATCH(87,Equipment!$K:$K,0)),"")</f>
        <v/>
      </c>
      <c r="D91">
        <f>IFERROR(INDEX(Equipment!D:D,MATCH(87,Equipment!$K:$K,0)),"")</f>
        <v/>
      </c>
      <c r="E91">
        <f>IFERROR(INDEX(Equipment!E:E,MATCH(87,Equipment!$K:$K,0)),"")</f>
        <v/>
      </c>
      <c r="F91">
        <f>IFERROR(INDEX(Equipment!F:F,MATCH(87,Equipment!$K:$K,0)),"")</f>
        <v/>
      </c>
      <c r="G91">
        <f>IFERROR(INDEX(Equipment!G:G,MATCH(87,Equipment!$K:$K,0)),"")</f>
        <v/>
      </c>
      <c r="H91">
        <f>IFERROR(INDEX(Equipment!H:H,MATCH(87,Equipment!$K:$K,0)),"")</f>
        <v/>
      </c>
    </row>
    <row r="92">
      <c r="A92">
        <f>IFERROR(INDEX(Equipment!A:A,MATCH(88,Equipment!$K:$K,0)),"")</f>
        <v/>
      </c>
      <c r="B92">
        <f>IFERROR(INDEX(Equipment!B:B,MATCH(88,Equipment!$K:$K,0)),"")</f>
        <v/>
      </c>
      <c r="C92">
        <f>IFERROR(INDEX(Equipment!C:C,MATCH(88,Equipment!$K:$K,0)),"")</f>
        <v/>
      </c>
      <c r="D92">
        <f>IFERROR(INDEX(Equipment!D:D,MATCH(88,Equipment!$K:$K,0)),"")</f>
        <v/>
      </c>
      <c r="E92">
        <f>IFERROR(INDEX(Equipment!E:E,MATCH(88,Equipment!$K:$K,0)),"")</f>
        <v/>
      </c>
      <c r="F92">
        <f>IFERROR(INDEX(Equipment!F:F,MATCH(88,Equipment!$K:$K,0)),"")</f>
        <v/>
      </c>
      <c r="G92">
        <f>IFERROR(INDEX(Equipment!G:G,MATCH(88,Equipment!$K:$K,0)),"")</f>
        <v/>
      </c>
      <c r="H92">
        <f>IFERROR(INDEX(Equipment!H:H,MATCH(88,Equipment!$K:$K,0)),"")</f>
        <v/>
      </c>
    </row>
    <row r="93">
      <c r="A93">
        <f>IFERROR(INDEX(Equipment!A:A,MATCH(89,Equipment!$K:$K,0)),"")</f>
        <v/>
      </c>
      <c r="B93">
        <f>IFERROR(INDEX(Equipment!B:B,MATCH(89,Equipment!$K:$K,0)),"")</f>
        <v/>
      </c>
      <c r="C93">
        <f>IFERROR(INDEX(Equipment!C:C,MATCH(89,Equipment!$K:$K,0)),"")</f>
        <v/>
      </c>
      <c r="D93">
        <f>IFERROR(INDEX(Equipment!D:D,MATCH(89,Equipment!$K:$K,0)),"")</f>
        <v/>
      </c>
      <c r="E93">
        <f>IFERROR(INDEX(Equipment!E:E,MATCH(89,Equipment!$K:$K,0)),"")</f>
        <v/>
      </c>
      <c r="F93">
        <f>IFERROR(INDEX(Equipment!F:F,MATCH(89,Equipment!$K:$K,0)),"")</f>
        <v/>
      </c>
      <c r="G93">
        <f>IFERROR(INDEX(Equipment!G:G,MATCH(89,Equipment!$K:$K,0)),"")</f>
        <v/>
      </c>
      <c r="H93">
        <f>IFERROR(INDEX(Equipment!H:H,MATCH(89,Equipment!$K:$K,0)),"")</f>
        <v/>
      </c>
    </row>
    <row r="94">
      <c r="A94">
        <f>IFERROR(INDEX(Equipment!A:A,MATCH(90,Equipment!$K:$K,0)),"")</f>
        <v/>
      </c>
      <c r="B94">
        <f>IFERROR(INDEX(Equipment!B:B,MATCH(90,Equipment!$K:$K,0)),"")</f>
        <v/>
      </c>
      <c r="C94">
        <f>IFERROR(INDEX(Equipment!C:C,MATCH(90,Equipment!$K:$K,0)),"")</f>
        <v/>
      </c>
      <c r="D94">
        <f>IFERROR(INDEX(Equipment!D:D,MATCH(90,Equipment!$K:$K,0)),"")</f>
        <v/>
      </c>
      <c r="E94">
        <f>IFERROR(INDEX(Equipment!E:E,MATCH(90,Equipment!$K:$K,0)),"")</f>
        <v/>
      </c>
      <c r="F94">
        <f>IFERROR(INDEX(Equipment!F:F,MATCH(90,Equipment!$K:$K,0)),"")</f>
        <v/>
      </c>
      <c r="G94">
        <f>IFERROR(INDEX(Equipment!G:G,MATCH(90,Equipment!$K:$K,0)),"")</f>
        <v/>
      </c>
      <c r="H94">
        <f>IFERROR(INDEX(Equipment!H:H,MATCH(90,Equipment!$K:$K,0)),"")</f>
        <v/>
      </c>
    </row>
    <row r="95">
      <c r="A95">
        <f>IFERROR(INDEX(Equipment!A:A,MATCH(91,Equipment!$K:$K,0)),"")</f>
        <v/>
      </c>
      <c r="B95">
        <f>IFERROR(INDEX(Equipment!B:B,MATCH(91,Equipment!$K:$K,0)),"")</f>
        <v/>
      </c>
      <c r="C95">
        <f>IFERROR(INDEX(Equipment!C:C,MATCH(91,Equipment!$K:$K,0)),"")</f>
        <v/>
      </c>
      <c r="D95">
        <f>IFERROR(INDEX(Equipment!D:D,MATCH(91,Equipment!$K:$K,0)),"")</f>
        <v/>
      </c>
      <c r="E95">
        <f>IFERROR(INDEX(Equipment!E:E,MATCH(91,Equipment!$K:$K,0)),"")</f>
        <v/>
      </c>
      <c r="F95">
        <f>IFERROR(INDEX(Equipment!F:F,MATCH(91,Equipment!$K:$K,0)),"")</f>
        <v/>
      </c>
      <c r="G95">
        <f>IFERROR(INDEX(Equipment!G:G,MATCH(91,Equipment!$K:$K,0)),"")</f>
        <v/>
      </c>
      <c r="H95">
        <f>IFERROR(INDEX(Equipment!H:H,MATCH(91,Equipment!$K:$K,0)),"")</f>
        <v/>
      </c>
    </row>
    <row r="96">
      <c r="A96">
        <f>IFERROR(INDEX(Equipment!A:A,MATCH(92,Equipment!$K:$K,0)),"")</f>
        <v/>
      </c>
      <c r="B96">
        <f>IFERROR(INDEX(Equipment!B:B,MATCH(92,Equipment!$K:$K,0)),"")</f>
        <v/>
      </c>
      <c r="C96">
        <f>IFERROR(INDEX(Equipment!C:C,MATCH(92,Equipment!$K:$K,0)),"")</f>
        <v/>
      </c>
      <c r="D96">
        <f>IFERROR(INDEX(Equipment!D:D,MATCH(92,Equipment!$K:$K,0)),"")</f>
        <v/>
      </c>
      <c r="E96">
        <f>IFERROR(INDEX(Equipment!E:E,MATCH(92,Equipment!$K:$K,0)),"")</f>
        <v/>
      </c>
      <c r="F96">
        <f>IFERROR(INDEX(Equipment!F:F,MATCH(92,Equipment!$K:$K,0)),"")</f>
        <v/>
      </c>
      <c r="G96">
        <f>IFERROR(INDEX(Equipment!G:G,MATCH(92,Equipment!$K:$K,0)),"")</f>
        <v/>
      </c>
      <c r="H96">
        <f>IFERROR(INDEX(Equipment!H:H,MATCH(92,Equipment!$K:$K,0)),"")</f>
        <v/>
      </c>
    </row>
    <row r="97">
      <c r="A97">
        <f>IFERROR(INDEX(Equipment!A:A,MATCH(93,Equipment!$K:$K,0)),"")</f>
        <v/>
      </c>
      <c r="B97">
        <f>IFERROR(INDEX(Equipment!B:B,MATCH(93,Equipment!$K:$K,0)),"")</f>
        <v/>
      </c>
      <c r="C97">
        <f>IFERROR(INDEX(Equipment!C:C,MATCH(93,Equipment!$K:$K,0)),"")</f>
        <v/>
      </c>
      <c r="D97">
        <f>IFERROR(INDEX(Equipment!D:D,MATCH(93,Equipment!$K:$K,0)),"")</f>
        <v/>
      </c>
      <c r="E97">
        <f>IFERROR(INDEX(Equipment!E:E,MATCH(93,Equipment!$K:$K,0)),"")</f>
        <v/>
      </c>
      <c r="F97">
        <f>IFERROR(INDEX(Equipment!F:F,MATCH(93,Equipment!$K:$K,0)),"")</f>
        <v/>
      </c>
      <c r="G97">
        <f>IFERROR(INDEX(Equipment!G:G,MATCH(93,Equipment!$K:$K,0)),"")</f>
        <v/>
      </c>
      <c r="H97">
        <f>IFERROR(INDEX(Equipment!H:H,MATCH(93,Equipment!$K:$K,0)),"")</f>
        <v/>
      </c>
    </row>
    <row r="98">
      <c r="A98">
        <f>IFERROR(INDEX(Equipment!A:A,MATCH(94,Equipment!$K:$K,0)),"")</f>
        <v/>
      </c>
      <c r="B98">
        <f>IFERROR(INDEX(Equipment!B:B,MATCH(94,Equipment!$K:$K,0)),"")</f>
        <v/>
      </c>
      <c r="C98">
        <f>IFERROR(INDEX(Equipment!C:C,MATCH(94,Equipment!$K:$K,0)),"")</f>
        <v/>
      </c>
      <c r="D98">
        <f>IFERROR(INDEX(Equipment!D:D,MATCH(94,Equipment!$K:$K,0)),"")</f>
        <v/>
      </c>
      <c r="E98">
        <f>IFERROR(INDEX(Equipment!E:E,MATCH(94,Equipment!$K:$K,0)),"")</f>
        <v/>
      </c>
      <c r="F98">
        <f>IFERROR(INDEX(Equipment!F:F,MATCH(94,Equipment!$K:$K,0)),"")</f>
        <v/>
      </c>
      <c r="G98">
        <f>IFERROR(INDEX(Equipment!G:G,MATCH(94,Equipment!$K:$K,0)),"")</f>
        <v/>
      </c>
      <c r="H98">
        <f>IFERROR(INDEX(Equipment!H:H,MATCH(94,Equipment!$K:$K,0)),"")</f>
        <v/>
      </c>
    </row>
    <row r="99">
      <c r="A99">
        <f>IFERROR(INDEX(Equipment!A:A,MATCH(95,Equipment!$K:$K,0)),"")</f>
        <v/>
      </c>
      <c r="B99">
        <f>IFERROR(INDEX(Equipment!B:B,MATCH(95,Equipment!$K:$K,0)),"")</f>
        <v/>
      </c>
      <c r="C99">
        <f>IFERROR(INDEX(Equipment!C:C,MATCH(95,Equipment!$K:$K,0)),"")</f>
        <v/>
      </c>
      <c r="D99">
        <f>IFERROR(INDEX(Equipment!D:D,MATCH(95,Equipment!$K:$K,0)),"")</f>
        <v/>
      </c>
      <c r="E99">
        <f>IFERROR(INDEX(Equipment!E:E,MATCH(95,Equipment!$K:$K,0)),"")</f>
        <v/>
      </c>
      <c r="F99">
        <f>IFERROR(INDEX(Equipment!F:F,MATCH(95,Equipment!$K:$K,0)),"")</f>
        <v/>
      </c>
      <c r="G99">
        <f>IFERROR(INDEX(Equipment!G:G,MATCH(95,Equipment!$K:$K,0)),"")</f>
        <v/>
      </c>
      <c r="H99">
        <f>IFERROR(INDEX(Equipment!H:H,MATCH(95,Equipment!$K:$K,0)),"")</f>
        <v/>
      </c>
    </row>
    <row r="100">
      <c r="A100">
        <f>IFERROR(INDEX(Equipment!A:A,MATCH(96,Equipment!$K:$K,0)),"")</f>
        <v/>
      </c>
      <c r="B100">
        <f>IFERROR(INDEX(Equipment!B:B,MATCH(96,Equipment!$K:$K,0)),"")</f>
        <v/>
      </c>
      <c r="C100">
        <f>IFERROR(INDEX(Equipment!C:C,MATCH(96,Equipment!$K:$K,0)),"")</f>
        <v/>
      </c>
      <c r="D100">
        <f>IFERROR(INDEX(Equipment!D:D,MATCH(96,Equipment!$K:$K,0)),"")</f>
        <v/>
      </c>
      <c r="E100">
        <f>IFERROR(INDEX(Equipment!E:E,MATCH(96,Equipment!$K:$K,0)),"")</f>
        <v/>
      </c>
      <c r="F100">
        <f>IFERROR(INDEX(Equipment!F:F,MATCH(96,Equipment!$K:$K,0)),"")</f>
        <v/>
      </c>
      <c r="G100">
        <f>IFERROR(INDEX(Equipment!G:G,MATCH(96,Equipment!$K:$K,0)),"")</f>
        <v/>
      </c>
      <c r="H100">
        <f>IFERROR(INDEX(Equipment!H:H,MATCH(96,Equipment!$K:$K,0)),"")</f>
        <v/>
      </c>
    </row>
    <row r="101">
      <c r="A101">
        <f>IFERROR(INDEX(Equipment!A:A,MATCH(97,Equipment!$K:$K,0)),"")</f>
        <v/>
      </c>
      <c r="B101">
        <f>IFERROR(INDEX(Equipment!B:B,MATCH(97,Equipment!$K:$K,0)),"")</f>
        <v/>
      </c>
      <c r="C101">
        <f>IFERROR(INDEX(Equipment!C:C,MATCH(97,Equipment!$K:$K,0)),"")</f>
        <v/>
      </c>
      <c r="D101">
        <f>IFERROR(INDEX(Equipment!D:D,MATCH(97,Equipment!$K:$K,0)),"")</f>
        <v/>
      </c>
      <c r="E101">
        <f>IFERROR(INDEX(Equipment!E:E,MATCH(97,Equipment!$K:$K,0)),"")</f>
        <v/>
      </c>
      <c r="F101">
        <f>IFERROR(INDEX(Equipment!F:F,MATCH(97,Equipment!$K:$K,0)),"")</f>
        <v/>
      </c>
      <c r="G101">
        <f>IFERROR(INDEX(Equipment!G:G,MATCH(97,Equipment!$K:$K,0)),"")</f>
        <v/>
      </c>
      <c r="H101">
        <f>IFERROR(INDEX(Equipment!H:H,MATCH(97,Equipment!$K:$K,0)),"")</f>
        <v/>
      </c>
    </row>
    <row r="102">
      <c r="A102">
        <f>IFERROR(INDEX(Equipment!A:A,MATCH(98,Equipment!$K:$K,0)),"")</f>
        <v/>
      </c>
      <c r="B102">
        <f>IFERROR(INDEX(Equipment!B:B,MATCH(98,Equipment!$K:$K,0)),"")</f>
        <v/>
      </c>
      <c r="C102">
        <f>IFERROR(INDEX(Equipment!C:C,MATCH(98,Equipment!$K:$K,0)),"")</f>
        <v/>
      </c>
      <c r="D102">
        <f>IFERROR(INDEX(Equipment!D:D,MATCH(98,Equipment!$K:$K,0)),"")</f>
        <v/>
      </c>
      <c r="E102">
        <f>IFERROR(INDEX(Equipment!E:E,MATCH(98,Equipment!$K:$K,0)),"")</f>
        <v/>
      </c>
      <c r="F102">
        <f>IFERROR(INDEX(Equipment!F:F,MATCH(98,Equipment!$K:$K,0)),"")</f>
        <v/>
      </c>
      <c r="G102">
        <f>IFERROR(INDEX(Equipment!G:G,MATCH(98,Equipment!$K:$K,0)),"")</f>
        <v/>
      </c>
      <c r="H102">
        <f>IFERROR(INDEX(Equipment!H:H,MATCH(98,Equipment!$K:$K,0)),"")</f>
        <v/>
      </c>
    </row>
    <row r="103">
      <c r="A103">
        <f>IFERROR(INDEX(Equipment!A:A,MATCH(99,Equipment!$K:$K,0)),"")</f>
        <v/>
      </c>
      <c r="B103">
        <f>IFERROR(INDEX(Equipment!B:B,MATCH(99,Equipment!$K:$K,0)),"")</f>
        <v/>
      </c>
      <c r="C103">
        <f>IFERROR(INDEX(Equipment!C:C,MATCH(99,Equipment!$K:$K,0)),"")</f>
        <v/>
      </c>
      <c r="D103">
        <f>IFERROR(INDEX(Equipment!D:D,MATCH(99,Equipment!$K:$K,0)),"")</f>
        <v/>
      </c>
      <c r="E103">
        <f>IFERROR(INDEX(Equipment!E:E,MATCH(99,Equipment!$K:$K,0)),"")</f>
        <v/>
      </c>
      <c r="F103">
        <f>IFERROR(INDEX(Equipment!F:F,MATCH(99,Equipment!$K:$K,0)),"")</f>
        <v/>
      </c>
      <c r="G103">
        <f>IFERROR(INDEX(Equipment!G:G,MATCH(99,Equipment!$K:$K,0)),"")</f>
        <v/>
      </c>
      <c r="H103">
        <f>IFERROR(INDEX(Equipment!H:H,MATCH(99,Equipment!$K:$K,0)),"")</f>
        <v/>
      </c>
    </row>
    <row r="104">
      <c r="A104">
        <f>IFERROR(INDEX(Equipment!A:A,MATCH(100,Equipment!$K:$K,0)),"")</f>
        <v/>
      </c>
      <c r="B104">
        <f>IFERROR(INDEX(Equipment!B:B,MATCH(100,Equipment!$K:$K,0)),"")</f>
        <v/>
      </c>
      <c r="C104">
        <f>IFERROR(INDEX(Equipment!C:C,MATCH(100,Equipment!$K:$K,0)),"")</f>
        <v/>
      </c>
      <c r="D104">
        <f>IFERROR(INDEX(Equipment!D:D,MATCH(100,Equipment!$K:$K,0)),"")</f>
        <v/>
      </c>
      <c r="E104">
        <f>IFERROR(INDEX(Equipment!E:E,MATCH(100,Equipment!$K:$K,0)),"")</f>
        <v/>
      </c>
      <c r="F104">
        <f>IFERROR(INDEX(Equipment!F:F,MATCH(100,Equipment!$K:$K,0)),"")</f>
        <v/>
      </c>
      <c r="G104">
        <f>IFERROR(INDEX(Equipment!G:G,MATCH(100,Equipment!$K:$K,0)),"")</f>
        <v/>
      </c>
      <c r="H104">
        <f>IFERROR(INDEX(Equipment!H:H,MATCH(100,Equipment!$K:$K,0)),"")</f>
        <v/>
      </c>
    </row>
    <row r="105">
      <c r="A105">
        <f>IFERROR(INDEX(Equipment!A:A,MATCH(101,Equipment!$K:$K,0)),"")</f>
        <v/>
      </c>
      <c r="B105">
        <f>IFERROR(INDEX(Equipment!B:B,MATCH(101,Equipment!$K:$K,0)),"")</f>
        <v/>
      </c>
      <c r="C105">
        <f>IFERROR(INDEX(Equipment!C:C,MATCH(101,Equipment!$K:$K,0)),"")</f>
        <v/>
      </c>
      <c r="D105">
        <f>IFERROR(INDEX(Equipment!D:D,MATCH(101,Equipment!$K:$K,0)),"")</f>
        <v/>
      </c>
      <c r="E105">
        <f>IFERROR(INDEX(Equipment!E:E,MATCH(101,Equipment!$K:$K,0)),"")</f>
        <v/>
      </c>
      <c r="F105">
        <f>IFERROR(INDEX(Equipment!F:F,MATCH(101,Equipment!$K:$K,0)),"")</f>
        <v/>
      </c>
      <c r="G105">
        <f>IFERROR(INDEX(Equipment!G:G,MATCH(101,Equipment!$K:$K,0)),"")</f>
        <v/>
      </c>
      <c r="H105">
        <f>IFERROR(INDEX(Equipment!H:H,MATCH(101,Equipment!$K:$K,0)),"")</f>
        <v/>
      </c>
    </row>
    <row r="106">
      <c r="A106">
        <f>IFERROR(INDEX(Equipment!A:A,MATCH(102,Equipment!$K:$K,0)),"")</f>
        <v/>
      </c>
      <c r="B106">
        <f>IFERROR(INDEX(Equipment!B:B,MATCH(102,Equipment!$K:$K,0)),"")</f>
        <v/>
      </c>
      <c r="C106">
        <f>IFERROR(INDEX(Equipment!C:C,MATCH(102,Equipment!$K:$K,0)),"")</f>
        <v/>
      </c>
      <c r="D106">
        <f>IFERROR(INDEX(Equipment!D:D,MATCH(102,Equipment!$K:$K,0)),"")</f>
        <v/>
      </c>
      <c r="E106">
        <f>IFERROR(INDEX(Equipment!E:E,MATCH(102,Equipment!$K:$K,0)),"")</f>
        <v/>
      </c>
      <c r="F106">
        <f>IFERROR(INDEX(Equipment!F:F,MATCH(102,Equipment!$K:$K,0)),"")</f>
        <v/>
      </c>
      <c r="G106">
        <f>IFERROR(INDEX(Equipment!G:G,MATCH(102,Equipment!$K:$K,0)),"")</f>
        <v/>
      </c>
      <c r="H106">
        <f>IFERROR(INDEX(Equipment!H:H,MATCH(102,Equipment!$K:$K,0)),"")</f>
        <v/>
      </c>
    </row>
    <row r="107">
      <c r="A107">
        <f>IFERROR(INDEX(Equipment!A:A,MATCH(103,Equipment!$K:$K,0)),"")</f>
        <v/>
      </c>
      <c r="B107">
        <f>IFERROR(INDEX(Equipment!B:B,MATCH(103,Equipment!$K:$K,0)),"")</f>
        <v/>
      </c>
      <c r="C107">
        <f>IFERROR(INDEX(Equipment!C:C,MATCH(103,Equipment!$K:$K,0)),"")</f>
        <v/>
      </c>
      <c r="D107">
        <f>IFERROR(INDEX(Equipment!D:D,MATCH(103,Equipment!$K:$K,0)),"")</f>
        <v/>
      </c>
      <c r="E107">
        <f>IFERROR(INDEX(Equipment!E:E,MATCH(103,Equipment!$K:$K,0)),"")</f>
        <v/>
      </c>
      <c r="F107">
        <f>IFERROR(INDEX(Equipment!F:F,MATCH(103,Equipment!$K:$K,0)),"")</f>
        <v/>
      </c>
      <c r="G107">
        <f>IFERROR(INDEX(Equipment!G:G,MATCH(103,Equipment!$K:$K,0)),"")</f>
        <v/>
      </c>
      <c r="H107">
        <f>IFERROR(INDEX(Equipment!H:H,MATCH(103,Equipment!$K:$K,0)),"")</f>
        <v/>
      </c>
    </row>
    <row r="108">
      <c r="A108">
        <f>IFERROR(INDEX(Equipment!A:A,MATCH(104,Equipment!$K:$K,0)),"")</f>
        <v/>
      </c>
      <c r="B108">
        <f>IFERROR(INDEX(Equipment!B:B,MATCH(104,Equipment!$K:$K,0)),"")</f>
        <v/>
      </c>
      <c r="C108">
        <f>IFERROR(INDEX(Equipment!C:C,MATCH(104,Equipment!$K:$K,0)),"")</f>
        <v/>
      </c>
      <c r="D108">
        <f>IFERROR(INDEX(Equipment!D:D,MATCH(104,Equipment!$K:$K,0)),"")</f>
        <v/>
      </c>
      <c r="E108">
        <f>IFERROR(INDEX(Equipment!E:E,MATCH(104,Equipment!$K:$K,0)),"")</f>
        <v/>
      </c>
      <c r="F108">
        <f>IFERROR(INDEX(Equipment!F:F,MATCH(104,Equipment!$K:$K,0)),"")</f>
        <v/>
      </c>
      <c r="G108">
        <f>IFERROR(INDEX(Equipment!G:G,MATCH(104,Equipment!$K:$K,0)),"")</f>
        <v/>
      </c>
      <c r="H108">
        <f>IFERROR(INDEX(Equipment!H:H,MATCH(104,Equipment!$K:$K,0)),"")</f>
        <v/>
      </c>
    </row>
    <row r="109">
      <c r="A109">
        <f>IFERROR(INDEX(Equipment!A:A,MATCH(105,Equipment!$K:$K,0)),"")</f>
        <v/>
      </c>
      <c r="B109">
        <f>IFERROR(INDEX(Equipment!B:B,MATCH(105,Equipment!$K:$K,0)),"")</f>
        <v/>
      </c>
      <c r="C109">
        <f>IFERROR(INDEX(Equipment!C:C,MATCH(105,Equipment!$K:$K,0)),"")</f>
        <v/>
      </c>
      <c r="D109">
        <f>IFERROR(INDEX(Equipment!D:D,MATCH(105,Equipment!$K:$K,0)),"")</f>
        <v/>
      </c>
      <c r="E109">
        <f>IFERROR(INDEX(Equipment!E:E,MATCH(105,Equipment!$K:$K,0)),"")</f>
        <v/>
      </c>
      <c r="F109">
        <f>IFERROR(INDEX(Equipment!F:F,MATCH(105,Equipment!$K:$K,0)),"")</f>
        <v/>
      </c>
      <c r="G109">
        <f>IFERROR(INDEX(Equipment!G:G,MATCH(105,Equipment!$K:$K,0)),"")</f>
        <v/>
      </c>
      <c r="H109">
        <f>IFERROR(INDEX(Equipment!H:H,MATCH(105,Equipment!$K:$K,0)),"")</f>
        <v/>
      </c>
    </row>
    <row r="110">
      <c r="A110">
        <f>IFERROR(INDEX(Equipment!A:A,MATCH(106,Equipment!$K:$K,0)),"")</f>
        <v/>
      </c>
      <c r="B110">
        <f>IFERROR(INDEX(Equipment!B:B,MATCH(106,Equipment!$K:$K,0)),"")</f>
        <v/>
      </c>
      <c r="C110">
        <f>IFERROR(INDEX(Equipment!C:C,MATCH(106,Equipment!$K:$K,0)),"")</f>
        <v/>
      </c>
      <c r="D110">
        <f>IFERROR(INDEX(Equipment!D:D,MATCH(106,Equipment!$K:$K,0)),"")</f>
        <v/>
      </c>
      <c r="E110">
        <f>IFERROR(INDEX(Equipment!E:E,MATCH(106,Equipment!$K:$K,0)),"")</f>
        <v/>
      </c>
      <c r="F110">
        <f>IFERROR(INDEX(Equipment!F:F,MATCH(106,Equipment!$K:$K,0)),"")</f>
        <v/>
      </c>
      <c r="G110">
        <f>IFERROR(INDEX(Equipment!G:G,MATCH(106,Equipment!$K:$K,0)),"")</f>
        <v/>
      </c>
      <c r="H110">
        <f>IFERROR(INDEX(Equipment!H:H,MATCH(106,Equipment!$K:$K,0)),"")</f>
        <v/>
      </c>
    </row>
    <row r="111">
      <c r="A111">
        <f>IFERROR(INDEX(Equipment!A:A,MATCH(107,Equipment!$K:$K,0)),"")</f>
        <v/>
      </c>
      <c r="B111">
        <f>IFERROR(INDEX(Equipment!B:B,MATCH(107,Equipment!$K:$K,0)),"")</f>
        <v/>
      </c>
      <c r="C111">
        <f>IFERROR(INDEX(Equipment!C:C,MATCH(107,Equipment!$K:$K,0)),"")</f>
        <v/>
      </c>
      <c r="D111">
        <f>IFERROR(INDEX(Equipment!D:D,MATCH(107,Equipment!$K:$K,0)),"")</f>
        <v/>
      </c>
      <c r="E111">
        <f>IFERROR(INDEX(Equipment!E:E,MATCH(107,Equipment!$K:$K,0)),"")</f>
        <v/>
      </c>
      <c r="F111">
        <f>IFERROR(INDEX(Equipment!F:F,MATCH(107,Equipment!$K:$K,0)),"")</f>
        <v/>
      </c>
      <c r="G111">
        <f>IFERROR(INDEX(Equipment!G:G,MATCH(107,Equipment!$K:$K,0)),"")</f>
        <v/>
      </c>
      <c r="H111">
        <f>IFERROR(INDEX(Equipment!H:H,MATCH(107,Equipment!$K:$K,0)),"")</f>
        <v/>
      </c>
    </row>
    <row r="112">
      <c r="A112">
        <f>IFERROR(INDEX(Equipment!A:A,MATCH(108,Equipment!$K:$K,0)),"")</f>
        <v/>
      </c>
      <c r="B112">
        <f>IFERROR(INDEX(Equipment!B:B,MATCH(108,Equipment!$K:$K,0)),"")</f>
        <v/>
      </c>
      <c r="C112">
        <f>IFERROR(INDEX(Equipment!C:C,MATCH(108,Equipment!$K:$K,0)),"")</f>
        <v/>
      </c>
      <c r="D112">
        <f>IFERROR(INDEX(Equipment!D:D,MATCH(108,Equipment!$K:$K,0)),"")</f>
        <v/>
      </c>
      <c r="E112">
        <f>IFERROR(INDEX(Equipment!E:E,MATCH(108,Equipment!$K:$K,0)),"")</f>
        <v/>
      </c>
      <c r="F112">
        <f>IFERROR(INDEX(Equipment!F:F,MATCH(108,Equipment!$K:$K,0)),"")</f>
        <v/>
      </c>
      <c r="G112">
        <f>IFERROR(INDEX(Equipment!G:G,MATCH(108,Equipment!$K:$K,0)),"")</f>
        <v/>
      </c>
      <c r="H112">
        <f>IFERROR(INDEX(Equipment!H:H,MATCH(108,Equipment!$K:$K,0)),"")</f>
        <v/>
      </c>
    </row>
    <row r="113">
      <c r="A113">
        <f>IFERROR(INDEX(Equipment!A:A,MATCH(109,Equipment!$K:$K,0)),"")</f>
        <v/>
      </c>
      <c r="B113">
        <f>IFERROR(INDEX(Equipment!B:B,MATCH(109,Equipment!$K:$K,0)),"")</f>
        <v/>
      </c>
      <c r="C113">
        <f>IFERROR(INDEX(Equipment!C:C,MATCH(109,Equipment!$K:$K,0)),"")</f>
        <v/>
      </c>
      <c r="D113">
        <f>IFERROR(INDEX(Equipment!D:D,MATCH(109,Equipment!$K:$K,0)),"")</f>
        <v/>
      </c>
      <c r="E113">
        <f>IFERROR(INDEX(Equipment!E:E,MATCH(109,Equipment!$K:$K,0)),"")</f>
        <v/>
      </c>
      <c r="F113">
        <f>IFERROR(INDEX(Equipment!F:F,MATCH(109,Equipment!$K:$K,0)),"")</f>
        <v/>
      </c>
      <c r="G113">
        <f>IFERROR(INDEX(Equipment!G:G,MATCH(109,Equipment!$K:$K,0)),"")</f>
        <v/>
      </c>
      <c r="H113">
        <f>IFERROR(INDEX(Equipment!H:H,MATCH(109,Equipment!$K:$K,0)),"")</f>
        <v/>
      </c>
    </row>
    <row r="114">
      <c r="A114">
        <f>IFERROR(INDEX(Equipment!A:A,MATCH(110,Equipment!$K:$K,0)),"")</f>
        <v/>
      </c>
      <c r="B114">
        <f>IFERROR(INDEX(Equipment!B:B,MATCH(110,Equipment!$K:$K,0)),"")</f>
        <v/>
      </c>
      <c r="C114">
        <f>IFERROR(INDEX(Equipment!C:C,MATCH(110,Equipment!$K:$K,0)),"")</f>
        <v/>
      </c>
      <c r="D114">
        <f>IFERROR(INDEX(Equipment!D:D,MATCH(110,Equipment!$K:$K,0)),"")</f>
        <v/>
      </c>
      <c r="E114">
        <f>IFERROR(INDEX(Equipment!E:E,MATCH(110,Equipment!$K:$K,0)),"")</f>
        <v/>
      </c>
      <c r="F114">
        <f>IFERROR(INDEX(Equipment!F:F,MATCH(110,Equipment!$K:$K,0)),"")</f>
        <v/>
      </c>
      <c r="G114">
        <f>IFERROR(INDEX(Equipment!G:G,MATCH(110,Equipment!$K:$K,0)),"")</f>
        <v/>
      </c>
      <c r="H114">
        <f>IFERROR(INDEX(Equipment!H:H,MATCH(110,Equipment!$K:$K,0)),"")</f>
        <v/>
      </c>
    </row>
    <row r="115">
      <c r="A115">
        <f>IFERROR(INDEX(Equipment!A:A,MATCH(111,Equipment!$K:$K,0)),"")</f>
        <v/>
      </c>
      <c r="B115">
        <f>IFERROR(INDEX(Equipment!B:B,MATCH(111,Equipment!$K:$K,0)),"")</f>
        <v/>
      </c>
      <c r="C115">
        <f>IFERROR(INDEX(Equipment!C:C,MATCH(111,Equipment!$K:$K,0)),"")</f>
        <v/>
      </c>
      <c r="D115">
        <f>IFERROR(INDEX(Equipment!D:D,MATCH(111,Equipment!$K:$K,0)),"")</f>
        <v/>
      </c>
      <c r="E115">
        <f>IFERROR(INDEX(Equipment!E:E,MATCH(111,Equipment!$K:$K,0)),"")</f>
        <v/>
      </c>
      <c r="F115">
        <f>IFERROR(INDEX(Equipment!F:F,MATCH(111,Equipment!$K:$K,0)),"")</f>
        <v/>
      </c>
      <c r="G115">
        <f>IFERROR(INDEX(Equipment!G:G,MATCH(111,Equipment!$K:$K,0)),"")</f>
        <v/>
      </c>
      <c r="H115">
        <f>IFERROR(INDEX(Equipment!H:H,MATCH(111,Equipment!$K:$K,0)),"")</f>
        <v/>
      </c>
    </row>
    <row r="116">
      <c r="A116">
        <f>IFERROR(INDEX(Equipment!A:A,MATCH(112,Equipment!$K:$K,0)),"")</f>
        <v/>
      </c>
      <c r="B116">
        <f>IFERROR(INDEX(Equipment!B:B,MATCH(112,Equipment!$K:$K,0)),"")</f>
        <v/>
      </c>
      <c r="C116">
        <f>IFERROR(INDEX(Equipment!C:C,MATCH(112,Equipment!$K:$K,0)),"")</f>
        <v/>
      </c>
      <c r="D116">
        <f>IFERROR(INDEX(Equipment!D:D,MATCH(112,Equipment!$K:$K,0)),"")</f>
        <v/>
      </c>
      <c r="E116">
        <f>IFERROR(INDEX(Equipment!E:E,MATCH(112,Equipment!$K:$K,0)),"")</f>
        <v/>
      </c>
      <c r="F116">
        <f>IFERROR(INDEX(Equipment!F:F,MATCH(112,Equipment!$K:$K,0)),"")</f>
        <v/>
      </c>
      <c r="G116">
        <f>IFERROR(INDEX(Equipment!G:G,MATCH(112,Equipment!$K:$K,0)),"")</f>
        <v/>
      </c>
      <c r="H116">
        <f>IFERROR(INDEX(Equipment!H:H,MATCH(112,Equipment!$K:$K,0)),"")</f>
        <v/>
      </c>
    </row>
    <row r="117">
      <c r="A117">
        <f>IFERROR(INDEX(Equipment!A:A,MATCH(113,Equipment!$K:$K,0)),"")</f>
        <v/>
      </c>
      <c r="B117">
        <f>IFERROR(INDEX(Equipment!B:B,MATCH(113,Equipment!$K:$K,0)),"")</f>
        <v/>
      </c>
      <c r="C117">
        <f>IFERROR(INDEX(Equipment!C:C,MATCH(113,Equipment!$K:$K,0)),"")</f>
        <v/>
      </c>
      <c r="D117">
        <f>IFERROR(INDEX(Equipment!D:D,MATCH(113,Equipment!$K:$K,0)),"")</f>
        <v/>
      </c>
      <c r="E117">
        <f>IFERROR(INDEX(Equipment!E:E,MATCH(113,Equipment!$K:$K,0)),"")</f>
        <v/>
      </c>
      <c r="F117">
        <f>IFERROR(INDEX(Equipment!F:F,MATCH(113,Equipment!$K:$K,0)),"")</f>
        <v/>
      </c>
      <c r="G117">
        <f>IFERROR(INDEX(Equipment!G:G,MATCH(113,Equipment!$K:$K,0)),"")</f>
        <v/>
      </c>
      <c r="H117">
        <f>IFERROR(INDEX(Equipment!H:H,MATCH(113,Equipment!$K:$K,0)),"")</f>
        <v/>
      </c>
    </row>
    <row r="118">
      <c r="A118">
        <f>IFERROR(INDEX(Equipment!A:A,MATCH(114,Equipment!$K:$K,0)),"")</f>
        <v/>
      </c>
      <c r="B118">
        <f>IFERROR(INDEX(Equipment!B:B,MATCH(114,Equipment!$K:$K,0)),"")</f>
        <v/>
      </c>
      <c r="C118">
        <f>IFERROR(INDEX(Equipment!C:C,MATCH(114,Equipment!$K:$K,0)),"")</f>
        <v/>
      </c>
      <c r="D118">
        <f>IFERROR(INDEX(Equipment!D:D,MATCH(114,Equipment!$K:$K,0)),"")</f>
        <v/>
      </c>
      <c r="E118">
        <f>IFERROR(INDEX(Equipment!E:E,MATCH(114,Equipment!$K:$K,0)),"")</f>
        <v/>
      </c>
      <c r="F118">
        <f>IFERROR(INDEX(Equipment!F:F,MATCH(114,Equipment!$K:$K,0)),"")</f>
        <v/>
      </c>
      <c r="G118">
        <f>IFERROR(INDEX(Equipment!G:G,MATCH(114,Equipment!$K:$K,0)),"")</f>
        <v/>
      </c>
      <c r="H118">
        <f>IFERROR(INDEX(Equipment!H:H,MATCH(114,Equipment!$K:$K,0)),"")</f>
        <v/>
      </c>
    </row>
    <row r="119">
      <c r="A119">
        <f>IFERROR(INDEX(Equipment!A:A,MATCH(115,Equipment!$K:$K,0)),"")</f>
        <v/>
      </c>
      <c r="B119">
        <f>IFERROR(INDEX(Equipment!B:B,MATCH(115,Equipment!$K:$K,0)),"")</f>
        <v/>
      </c>
      <c r="C119">
        <f>IFERROR(INDEX(Equipment!C:C,MATCH(115,Equipment!$K:$K,0)),"")</f>
        <v/>
      </c>
      <c r="D119">
        <f>IFERROR(INDEX(Equipment!D:D,MATCH(115,Equipment!$K:$K,0)),"")</f>
        <v/>
      </c>
      <c r="E119">
        <f>IFERROR(INDEX(Equipment!E:E,MATCH(115,Equipment!$K:$K,0)),"")</f>
        <v/>
      </c>
      <c r="F119">
        <f>IFERROR(INDEX(Equipment!F:F,MATCH(115,Equipment!$K:$K,0)),"")</f>
        <v/>
      </c>
      <c r="G119">
        <f>IFERROR(INDEX(Equipment!G:G,MATCH(115,Equipment!$K:$K,0)),"")</f>
        <v/>
      </c>
      <c r="H119">
        <f>IFERROR(INDEX(Equipment!H:H,MATCH(115,Equipment!$K:$K,0)),"")</f>
        <v/>
      </c>
    </row>
    <row r="120">
      <c r="A120">
        <f>IFERROR(INDEX(Equipment!A:A,MATCH(116,Equipment!$K:$K,0)),"")</f>
        <v/>
      </c>
      <c r="B120">
        <f>IFERROR(INDEX(Equipment!B:B,MATCH(116,Equipment!$K:$K,0)),"")</f>
        <v/>
      </c>
      <c r="C120">
        <f>IFERROR(INDEX(Equipment!C:C,MATCH(116,Equipment!$K:$K,0)),"")</f>
        <v/>
      </c>
      <c r="D120">
        <f>IFERROR(INDEX(Equipment!D:D,MATCH(116,Equipment!$K:$K,0)),"")</f>
        <v/>
      </c>
      <c r="E120">
        <f>IFERROR(INDEX(Equipment!E:E,MATCH(116,Equipment!$K:$K,0)),"")</f>
        <v/>
      </c>
      <c r="F120">
        <f>IFERROR(INDEX(Equipment!F:F,MATCH(116,Equipment!$K:$K,0)),"")</f>
        <v/>
      </c>
      <c r="G120">
        <f>IFERROR(INDEX(Equipment!G:G,MATCH(116,Equipment!$K:$K,0)),"")</f>
        <v/>
      </c>
      <c r="H120">
        <f>IFERROR(INDEX(Equipment!H:H,MATCH(116,Equipment!$K:$K,0)),"")</f>
        <v/>
      </c>
    </row>
    <row r="121">
      <c r="A121">
        <f>IFERROR(INDEX(Equipment!A:A,MATCH(117,Equipment!$K:$K,0)),"")</f>
        <v/>
      </c>
      <c r="B121">
        <f>IFERROR(INDEX(Equipment!B:B,MATCH(117,Equipment!$K:$K,0)),"")</f>
        <v/>
      </c>
      <c r="C121">
        <f>IFERROR(INDEX(Equipment!C:C,MATCH(117,Equipment!$K:$K,0)),"")</f>
        <v/>
      </c>
      <c r="D121">
        <f>IFERROR(INDEX(Equipment!D:D,MATCH(117,Equipment!$K:$K,0)),"")</f>
        <v/>
      </c>
      <c r="E121">
        <f>IFERROR(INDEX(Equipment!E:E,MATCH(117,Equipment!$K:$K,0)),"")</f>
        <v/>
      </c>
      <c r="F121">
        <f>IFERROR(INDEX(Equipment!F:F,MATCH(117,Equipment!$K:$K,0)),"")</f>
        <v/>
      </c>
      <c r="G121">
        <f>IFERROR(INDEX(Equipment!G:G,MATCH(117,Equipment!$K:$K,0)),"")</f>
        <v/>
      </c>
      <c r="H121">
        <f>IFERROR(INDEX(Equipment!H:H,MATCH(117,Equipment!$K:$K,0)),"")</f>
        <v/>
      </c>
    </row>
    <row r="122">
      <c r="A122">
        <f>IFERROR(INDEX(Equipment!A:A,MATCH(118,Equipment!$K:$K,0)),"")</f>
        <v/>
      </c>
      <c r="B122">
        <f>IFERROR(INDEX(Equipment!B:B,MATCH(118,Equipment!$K:$K,0)),"")</f>
        <v/>
      </c>
      <c r="C122">
        <f>IFERROR(INDEX(Equipment!C:C,MATCH(118,Equipment!$K:$K,0)),"")</f>
        <v/>
      </c>
      <c r="D122">
        <f>IFERROR(INDEX(Equipment!D:D,MATCH(118,Equipment!$K:$K,0)),"")</f>
        <v/>
      </c>
      <c r="E122">
        <f>IFERROR(INDEX(Equipment!E:E,MATCH(118,Equipment!$K:$K,0)),"")</f>
        <v/>
      </c>
      <c r="F122">
        <f>IFERROR(INDEX(Equipment!F:F,MATCH(118,Equipment!$K:$K,0)),"")</f>
        <v/>
      </c>
      <c r="G122">
        <f>IFERROR(INDEX(Equipment!G:G,MATCH(118,Equipment!$K:$K,0)),"")</f>
        <v/>
      </c>
      <c r="H122">
        <f>IFERROR(INDEX(Equipment!H:H,MATCH(118,Equipment!$K:$K,0)),"")</f>
        <v/>
      </c>
    </row>
    <row r="123">
      <c r="A123">
        <f>IFERROR(INDEX(Equipment!A:A,MATCH(119,Equipment!$K:$K,0)),"")</f>
        <v/>
      </c>
      <c r="B123">
        <f>IFERROR(INDEX(Equipment!B:B,MATCH(119,Equipment!$K:$K,0)),"")</f>
        <v/>
      </c>
      <c r="C123">
        <f>IFERROR(INDEX(Equipment!C:C,MATCH(119,Equipment!$K:$K,0)),"")</f>
        <v/>
      </c>
      <c r="D123">
        <f>IFERROR(INDEX(Equipment!D:D,MATCH(119,Equipment!$K:$K,0)),"")</f>
        <v/>
      </c>
      <c r="E123">
        <f>IFERROR(INDEX(Equipment!E:E,MATCH(119,Equipment!$K:$K,0)),"")</f>
        <v/>
      </c>
      <c r="F123">
        <f>IFERROR(INDEX(Equipment!F:F,MATCH(119,Equipment!$K:$K,0)),"")</f>
        <v/>
      </c>
      <c r="G123">
        <f>IFERROR(INDEX(Equipment!G:G,MATCH(119,Equipment!$K:$K,0)),"")</f>
        <v/>
      </c>
      <c r="H123">
        <f>IFERROR(INDEX(Equipment!H:H,MATCH(119,Equipment!$K:$K,0)),"")</f>
        <v/>
      </c>
    </row>
    <row r="124">
      <c r="A124">
        <f>IFERROR(INDEX(Equipment!A:A,MATCH(120,Equipment!$K:$K,0)),"")</f>
        <v/>
      </c>
      <c r="B124">
        <f>IFERROR(INDEX(Equipment!B:B,MATCH(120,Equipment!$K:$K,0)),"")</f>
        <v/>
      </c>
      <c r="C124">
        <f>IFERROR(INDEX(Equipment!C:C,MATCH(120,Equipment!$K:$K,0)),"")</f>
        <v/>
      </c>
      <c r="D124">
        <f>IFERROR(INDEX(Equipment!D:D,MATCH(120,Equipment!$K:$K,0)),"")</f>
        <v/>
      </c>
      <c r="E124">
        <f>IFERROR(INDEX(Equipment!E:E,MATCH(120,Equipment!$K:$K,0)),"")</f>
        <v/>
      </c>
      <c r="F124">
        <f>IFERROR(INDEX(Equipment!F:F,MATCH(120,Equipment!$K:$K,0)),"")</f>
        <v/>
      </c>
      <c r="G124">
        <f>IFERROR(INDEX(Equipment!G:G,MATCH(120,Equipment!$K:$K,0)),"")</f>
        <v/>
      </c>
      <c r="H124">
        <f>IFERROR(INDEX(Equipment!H:H,MATCH(120,Equipment!$K:$K,0)),"")</f>
        <v/>
      </c>
    </row>
    <row r="125">
      <c r="A125">
        <f>IFERROR(INDEX(Equipment!A:A,MATCH(121,Equipment!$K:$K,0)),"")</f>
        <v/>
      </c>
      <c r="B125">
        <f>IFERROR(INDEX(Equipment!B:B,MATCH(121,Equipment!$K:$K,0)),"")</f>
        <v/>
      </c>
      <c r="C125">
        <f>IFERROR(INDEX(Equipment!C:C,MATCH(121,Equipment!$K:$K,0)),"")</f>
        <v/>
      </c>
      <c r="D125">
        <f>IFERROR(INDEX(Equipment!D:D,MATCH(121,Equipment!$K:$K,0)),"")</f>
        <v/>
      </c>
      <c r="E125">
        <f>IFERROR(INDEX(Equipment!E:E,MATCH(121,Equipment!$K:$K,0)),"")</f>
        <v/>
      </c>
      <c r="F125">
        <f>IFERROR(INDEX(Equipment!F:F,MATCH(121,Equipment!$K:$K,0)),"")</f>
        <v/>
      </c>
      <c r="G125">
        <f>IFERROR(INDEX(Equipment!G:G,MATCH(121,Equipment!$K:$K,0)),"")</f>
        <v/>
      </c>
      <c r="H125">
        <f>IFERROR(INDEX(Equipment!H:H,MATCH(121,Equipment!$K:$K,0)),"")</f>
        <v/>
      </c>
    </row>
    <row r="126">
      <c r="A126">
        <f>IFERROR(INDEX(Equipment!A:A,MATCH(122,Equipment!$K:$K,0)),"")</f>
        <v/>
      </c>
      <c r="B126">
        <f>IFERROR(INDEX(Equipment!B:B,MATCH(122,Equipment!$K:$K,0)),"")</f>
        <v/>
      </c>
      <c r="C126">
        <f>IFERROR(INDEX(Equipment!C:C,MATCH(122,Equipment!$K:$K,0)),"")</f>
        <v/>
      </c>
      <c r="D126">
        <f>IFERROR(INDEX(Equipment!D:D,MATCH(122,Equipment!$K:$K,0)),"")</f>
        <v/>
      </c>
      <c r="E126">
        <f>IFERROR(INDEX(Equipment!E:E,MATCH(122,Equipment!$K:$K,0)),"")</f>
        <v/>
      </c>
      <c r="F126">
        <f>IFERROR(INDEX(Equipment!F:F,MATCH(122,Equipment!$K:$K,0)),"")</f>
        <v/>
      </c>
      <c r="G126">
        <f>IFERROR(INDEX(Equipment!G:G,MATCH(122,Equipment!$K:$K,0)),"")</f>
        <v/>
      </c>
      <c r="H126">
        <f>IFERROR(INDEX(Equipment!H:H,MATCH(122,Equipment!$K:$K,0)),"")</f>
        <v/>
      </c>
    </row>
    <row r="127">
      <c r="A127">
        <f>IFERROR(INDEX(Equipment!A:A,MATCH(123,Equipment!$K:$K,0)),"")</f>
        <v/>
      </c>
      <c r="B127">
        <f>IFERROR(INDEX(Equipment!B:B,MATCH(123,Equipment!$K:$K,0)),"")</f>
        <v/>
      </c>
      <c r="C127">
        <f>IFERROR(INDEX(Equipment!C:C,MATCH(123,Equipment!$K:$K,0)),"")</f>
        <v/>
      </c>
      <c r="D127">
        <f>IFERROR(INDEX(Equipment!D:D,MATCH(123,Equipment!$K:$K,0)),"")</f>
        <v/>
      </c>
      <c r="E127">
        <f>IFERROR(INDEX(Equipment!E:E,MATCH(123,Equipment!$K:$K,0)),"")</f>
        <v/>
      </c>
      <c r="F127">
        <f>IFERROR(INDEX(Equipment!F:F,MATCH(123,Equipment!$K:$K,0)),"")</f>
        <v/>
      </c>
      <c r="G127">
        <f>IFERROR(INDEX(Equipment!G:G,MATCH(123,Equipment!$K:$K,0)),"")</f>
        <v/>
      </c>
      <c r="H127">
        <f>IFERROR(INDEX(Equipment!H:H,MATCH(123,Equipment!$K:$K,0)),"")</f>
        <v/>
      </c>
    </row>
    <row r="128">
      <c r="A128">
        <f>IFERROR(INDEX(Equipment!A:A,MATCH(124,Equipment!$K:$K,0)),"")</f>
        <v/>
      </c>
      <c r="B128">
        <f>IFERROR(INDEX(Equipment!B:B,MATCH(124,Equipment!$K:$K,0)),"")</f>
        <v/>
      </c>
      <c r="C128">
        <f>IFERROR(INDEX(Equipment!C:C,MATCH(124,Equipment!$K:$K,0)),"")</f>
        <v/>
      </c>
      <c r="D128">
        <f>IFERROR(INDEX(Equipment!D:D,MATCH(124,Equipment!$K:$K,0)),"")</f>
        <v/>
      </c>
      <c r="E128">
        <f>IFERROR(INDEX(Equipment!E:E,MATCH(124,Equipment!$K:$K,0)),"")</f>
        <v/>
      </c>
      <c r="F128">
        <f>IFERROR(INDEX(Equipment!F:F,MATCH(124,Equipment!$K:$K,0)),"")</f>
        <v/>
      </c>
      <c r="G128">
        <f>IFERROR(INDEX(Equipment!G:G,MATCH(124,Equipment!$K:$K,0)),"")</f>
        <v/>
      </c>
      <c r="H128">
        <f>IFERROR(INDEX(Equipment!H:H,MATCH(124,Equipment!$K:$K,0)),"")</f>
        <v/>
      </c>
    </row>
    <row r="129">
      <c r="A129">
        <f>IFERROR(INDEX(Equipment!A:A,MATCH(125,Equipment!$K:$K,0)),"")</f>
        <v/>
      </c>
      <c r="B129">
        <f>IFERROR(INDEX(Equipment!B:B,MATCH(125,Equipment!$K:$K,0)),"")</f>
        <v/>
      </c>
      <c r="C129">
        <f>IFERROR(INDEX(Equipment!C:C,MATCH(125,Equipment!$K:$K,0)),"")</f>
        <v/>
      </c>
      <c r="D129">
        <f>IFERROR(INDEX(Equipment!D:D,MATCH(125,Equipment!$K:$K,0)),"")</f>
        <v/>
      </c>
      <c r="E129">
        <f>IFERROR(INDEX(Equipment!E:E,MATCH(125,Equipment!$K:$K,0)),"")</f>
        <v/>
      </c>
      <c r="F129">
        <f>IFERROR(INDEX(Equipment!F:F,MATCH(125,Equipment!$K:$K,0)),"")</f>
        <v/>
      </c>
      <c r="G129">
        <f>IFERROR(INDEX(Equipment!G:G,MATCH(125,Equipment!$K:$K,0)),"")</f>
        <v/>
      </c>
      <c r="H129">
        <f>IFERROR(INDEX(Equipment!H:H,MATCH(125,Equipment!$K:$K,0)),"")</f>
        <v/>
      </c>
    </row>
    <row r="130">
      <c r="A130">
        <f>IFERROR(INDEX(Equipment!A:A,MATCH(126,Equipment!$K:$K,0)),"")</f>
        <v/>
      </c>
      <c r="B130">
        <f>IFERROR(INDEX(Equipment!B:B,MATCH(126,Equipment!$K:$K,0)),"")</f>
        <v/>
      </c>
      <c r="C130">
        <f>IFERROR(INDEX(Equipment!C:C,MATCH(126,Equipment!$K:$K,0)),"")</f>
        <v/>
      </c>
      <c r="D130">
        <f>IFERROR(INDEX(Equipment!D:D,MATCH(126,Equipment!$K:$K,0)),"")</f>
        <v/>
      </c>
      <c r="E130">
        <f>IFERROR(INDEX(Equipment!E:E,MATCH(126,Equipment!$K:$K,0)),"")</f>
        <v/>
      </c>
      <c r="F130">
        <f>IFERROR(INDEX(Equipment!F:F,MATCH(126,Equipment!$K:$K,0)),"")</f>
        <v/>
      </c>
      <c r="G130">
        <f>IFERROR(INDEX(Equipment!G:G,MATCH(126,Equipment!$K:$K,0)),"")</f>
        <v/>
      </c>
      <c r="H130">
        <f>IFERROR(INDEX(Equipment!H:H,MATCH(126,Equipment!$K:$K,0)),"")</f>
        <v/>
      </c>
    </row>
    <row r="131">
      <c r="A131">
        <f>IFERROR(INDEX(Equipment!A:A,MATCH(127,Equipment!$K:$K,0)),"")</f>
        <v/>
      </c>
      <c r="B131">
        <f>IFERROR(INDEX(Equipment!B:B,MATCH(127,Equipment!$K:$K,0)),"")</f>
        <v/>
      </c>
      <c r="C131">
        <f>IFERROR(INDEX(Equipment!C:C,MATCH(127,Equipment!$K:$K,0)),"")</f>
        <v/>
      </c>
      <c r="D131">
        <f>IFERROR(INDEX(Equipment!D:D,MATCH(127,Equipment!$K:$K,0)),"")</f>
        <v/>
      </c>
      <c r="E131">
        <f>IFERROR(INDEX(Equipment!E:E,MATCH(127,Equipment!$K:$K,0)),"")</f>
        <v/>
      </c>
      <c r="F131">
        <f>IFERROR(INDEX(Equipment!F:F,MATCH(127,Equipment!$K:$K,0)),"")</f>
        <v/>
      </c>
      <c r="G131">
        <f>IFERROR(INDEX(Equipment!G:G,MATCH(127,Equipment!$K:$K,0)),"")</f>
        <v/>
      </c>
      <c r="H131">
        <f>IFERROR(INDEX(Equipment!H:H,MATCH(127,Equipment!$K:$K,0)),"")</f>
        <v/>
      </c>
    </row>
    <row r="132">
      <c r="A132">
        <f>IFERROR(INDEX(Equipment!A:A,MATCH(128,Equipment!$K:$K,0)),"")</f>
        <v/>
      </c>
      <c r="B132">
        <f>IFERROR(INDEX(Equipment!B:B,MATCH(128,Equipment!$K:$K,0)),"")</f>
        <v/>
      </c>
      <c r="C132">
        <f>IFERROR(INDEX(Equipment!C:C,MATCH(128,Equipment!$K:$K,0)),"")</f>
        <v/>
      </c>
      <c r="D132">
        <f>IFERROR(INDEX(Equipment!D:D,MATCH(128,Equipment!$K:$K,0)),"")</f>
        <v/>
      </c>
      <c r="E132">
        <f>IFERROR(INDEX(Equipment!E:E,MATCH(128,Equipment!$K:$K,0)),"")</f>
        <v/>
      </c>
      <c r="F132">
        <f>IFERROR(INDEX(Equipment!F:F,MATCH(128,Equipment!$K:$K,0)),"")</f>
        <v/>
      </c>
      <c r="G132">
        <f>IFERROR(INDEX(Equipment!G:G,MATCH(128,Equipment!$K:$K,0)),"")</f>
        <v/>
      </c>
      <c r="H132">
        <f>IFERROR(INDEX(Equipment!H:H,MATCH(128,Equipment!$K:$K,0)),"")</f>
        <v/>
      </c>
    </row>
    <row r="133">
      <c r="A133">
        <f>IFERROR(INDEX(Equipment!A:A,MATCH(129,Equipment!$K:$K,0)),"")</f>
        <v/>
      </c>
      <c r="B133">
        <f>IFERROR(INDEX(Equipment!B:B,MATCH(129,Equipment!$K:$K,0)),"")</f>
        <v/>
      </c>
      <c r="C133">
        <f>IFERROR(INDEX(Equipment!C:C,MATCH(129,Equipment!$K:$K,0)),"")</f>
        <v/>
      </c>
      <c r="D133">
        <f>IFERROR(INDEX(Equipment!D:D,MATCH(129,Equipment!$K:$K,0)),"")</f>
        <v/>
      </c>
      <c r="E133">
        <f>IFERROR(INDEX(Equipment!E:E,MATCH(129,Equipment!$K:$K,0)),"")</f>
        <v/>
      </c>
      <c r="F133">
        <f>IFERROR(INDEX(Equipment!F:F,MATCH(129,Equipment!$K:$K,0)),"")</f>
        <v/>
      </c>
      <c r="G133">
        <f>IFERROR(INDEX(Equipment!G:G,MATCH(129,Equipment!$K:$K,0)),"")</f>
        <v/>
      </c>
      <c r="H133">
        <f>IFERROR(INDEX(Equipment!H:H,MATCH(129,Equipment!$K:$K,0)),"")</f>
        <v/>
      </c>
    </row>
    <row r="134">
      <c r="A134">
        <f>IFERROR(INDEX(Equipment!A:A,MATCH(130,Equipment!$K:$K,0)),"")</f>
        <v/>
      </c>
      <c r="B134">
        <f>IFERROR(INDEX(Equipment!B:B,MATCH(130,Equipment!$K:$K,0)),"")</f>
        <v/>
      </c>
      <c r="C134">
        <f>IFERROR(INDEX(Equipment!C:C,MATCH(130,Equipment!$K:$K,0)),"")</f>
        <v/>
      </c>
      <c r="D134">
        <f>IFERROR(INDEX(Equipment!D:D,MATCH(130,Equipment!$K:$K,0)),"")</f>
        <v/>
      </c>
      <c r="E134">
        <f>IFERROR(INDEX(Equipment!E:E,MATCH(130,Equipment!$K:$K,0)),"")</f>
        <v/>
      </c>
      <c r="F134">
        <f>IFERROR(INDEX(Equipment!F:F,MATCH(130,Equipment!$K:$K,0)),"")</f>
        <v/>
      </c>
      <c r="G134">
        <f>IFERROR(INDEX(Equipment!G:G,MATCH(130,Equipment!$K:$K,0)),"")</f>
        <v/>
      </c>
      <c r="H134">
        <f>IFERROR(INDEX(Equipment!H:H,MATCH(130,Equipment!$K:$K,0)),"")</f>
        <v/>
      </c>
    </row>
    <row r="135">
      <c r="A135">
        <f>IFERROR(INDEX(Equipment!A:A,MATCH(131,Equipment!$K:$K,0)),"")</f>
        <v/>
      </c>
      <c r="B135">
        <f>IFERROR(INDEX(Equipment!B:B,MATCH(131,Equipment!$K:$K,0)),"")</f>
        <v/>
      </c>
      <c r="C135">
        <f>IFERROR(INDEX(Equipment!C:C,MATCH(131,Equipment!$K:$K,0)),"")</f>
        <v/>
      </c>
      <c r="D135">
        <f>IFERROR(INDEX(Equipment!D:D,MATCH(131,Equipment!$K:$K,0)),"")</f>
        <v/>
      </c>
      <c r="E135">
        <f>IFERROR(INDEX(Equipment!E:E,MATCH(131,Equipment!$K:$K,0)),"")</f>
        <v/>
      </c>
      <c r="F135">
        <f>IFERROR(INDEX(Equipment!F:F,MATCH(131,Equipment!$K:$K,0)),"")</f>
        <v/>
      </c>
      <c r="G135">
        <f>IFERROR(INDEX(Equipment!G:G,MATCH(131,Equipment!$K:$K,0)),"")</f>
        <v/>
      </c>
      <c r="H135">
        <f>IFERROR(INDEX(Equipment!H:H,MATCH(131,Equipment!$K:$K,0)),"")</f>
        <v/>
      </c>
    </row>
    <row r="136">
      <c r="A136">
        <f>IFERROR(INDEX(Equipment!A:A,MATCH(132,Equipment!$K:$K,0)),"")</f>
        <v/>
      </c>
      <c r="B136">
        <f>IFERROR(INDEX(Equipment!B:B,MATCH(132,Equipment!$K:$K,0)),"")</f>
        <v/>
      </c>
      <c r="C136">
        <f>IFERROR(INDEX(Equipment!C:C,MATCH(132,Equipment!$K:$K,0)),"")</f>
        <v/>
      </c>
      <c r="D136">
        <f>IFERROR(INDEX(Equipment!D:D,MATCH(132,Equipment!$K:$K,0)),"")</f>
        <v/>
      </c>
      <c r="E136">
        <f>IFERROR(INDEX(Equipment!E:E,MATCH(132,Equipment!$K:$K,0)),"")</f>
        <v/>
      </c>
      <c r="F136">
        <f>IFERROR(INDEX(Equipment!F:F,MATCH(132,Equipment!$K:$K,0)),"")</f>
        <v/>
      </c>
      <c r="G136">
        <f>IFERROR(INDEX(Equipment!G:G,MATCH(132,Equipment!$K:$K,0)),"")</f>
        <v/>
      </c>
      <c r="H136">
        <f>IFERROR(INDEX(Equipment!H:H,MATCH(132,Equipment!$K:$K,0)),"")</f>
        <v/>
      </c>
    </row>
    <row r="137">
      <c r="A137">
        <f>IFERROR(INDEX(Equipment!A:A,MATCH(133,Equipment!$K:$K,0)),"")</f>
        <v/>
      </c>
      <c r="B137">
        <f>IFERROR(INDEX(Equipment!B:B,MATCH(133,Equipment!$K:$K,0)),"")</f>
        <v/>
      </c>
      <c r="C137">
        <f>IFERROR(INDEX(Equipment!C:C,MATCH(133,Equipment!$K:$K,0)),"")</f>
        <v/>
      </c>
      <c r="D137">
        <f>IFERROR(INDEX(Equipment!D:D,MATCH(133,Equipment!$K:$K,0)),"")</f>
        <v/>
      </c>
      <c r="E137">
        <f>IFERROR(INDEX(Equipment!E:E,MATCH(133,Equipment!$K:$K,0)),"")</f>
        <v/>
      </c>
      <c r="F137">
        <f>IFERROR(INDEX(Equipment!F:F,MATCH(133,Equipment!$K:$K,0)),"")</f>
        <v/>
      </c>
      <c r="G137">
        <f>IFERROR(INDEX(Equipment!G:G,MATCH(133,Equipment!$K:$K,0)),"")</f>
        <v/>
      </c>
      <c r="H137">
        <f>IFERROR(INDEX(Equipment!H:H,MATCH(133,Equipment!$K:$K,0)),"")</f>
        <v/>
      </c>
    </row>
    <row r="138">
      <c r="A138">
        <f>IFERROR(INDEX(Equipment!A:A,MATCH(134,Equipment!$K:$K,0)),"")</f>
        <v/>
      </c>
      <c r="B138">
        <f>IFERROR(INDEX(Equipment!B:B,MATCH(134,Equipment!$K:$K,0)),"")</f>
        <v/>
      </c>
      <c r="C138">
        <f>IFERROR(INDEX(Equipment!C:C,MATCH(134,Equipment!$K:$K,0)),"")</f>
        <v/>
      </c>
      <c r="D138">
        <f>IFERROR(INDEX(Equipment!D:D,MATCH(134,Equipment!$K:$K,0)),"")</f>
        <v/>
      </c>
      <c r="E138">
        <f>IFERROR(INDEX(Equipment!E:E,MATCH(134,Equipment!$K:$K,0)),"")</f>
        <v/>
      </c>
      <c r="F138">
        <f>IFERROR(INDEX(Equipment!F:F,MATCH(134,Equipment!$K:$K,0)),"")</f>
        <v/>
      </c>
      <c r="G138">
        <f>IFERROR(INDEX(Equipment!G:G,MATCH(134,Equipment!$K:$K,0)),"")</f>
        <v/>
      </c>
      <c r="H138">
        <f>IFERROR(INDEX(Equipment!H:H,MATCH(134,Equipment!$K:$K,0)),"")</f>
        <v/>
      </c>
    </row>
    <row r="139">
      <c r="A139">
        <f>IFERROR(INDEX(Equipment!A:A,MATCH(135,Equipment!$K:$K,0)),"")</f>
        <v/>
      </c>
      <c r="B139">
        <f>IFERROR(INDEX(Equipment!B:B,MATCH(135,Equipment!$K:$K,0)),"")</f>
        <v/>
      </c>
      <c r="C139">
        <f>IFERROR(INDEX(Equipment!C:C,MATCH(135,Equipment!$K:$K,0)),"")</f>
        <v/>
      </c>
      <c r="D139">
        <f>IFERROR(INDEX(Equipment!D:D,MATCH(135,Equipment!$K:$K,0)),"")</f>
        <v/>
      </c>
      <c r="E139">
        <f>IFERROR(INDEX(Equipment!E:E,MATCH(135,Equipment!$K:$K,0)),"")</f>
        <v/>
      </c>
      <c r="F139">
        <f>IFERROR(INDEX(Equipment!F:F,MATCH(135,Equipment!$K:$K,0)),"")</f>
        <v/>
      </c>
      <c r="G139">
        <f>IFERROR(INDEX(Equipment!G:G,MATCH(135,Equipment!$K:$K,0)),"")</f>
        <v/>
      </c>
      <c r="H139">
        <f>IFERROR(INDEX(Equipment!H:H,MATCH(135,Equipment!$K:$K,0)),"")</f>
        <v/>
      </c>
    </row>
    <row r="140">
      <c r="A140">
        <f>IFERROR(INDEX(Equipment!A:A,MATCH(136,Equipment!$K:$K,0)),"")</f>
        <v/>
      </c>
      <c r="B140">
        <f>IFERROR(INDEX(Equipment!B:B,MATCH(136,Equipment!$K:$K,0)),"")</f>
        <v/>
      </c>
      <c r="C140">
        <f>IFERROR(INDEX(Equipment!C:C,MATCH(136,Equipment!$K:$K,0)),"")</f>
        <v/>
      </c>
      <c r="D140">
        <f>IFERROR(INDEX(Equipment!D:D,MATCH(136,Equipment!$K:$K,0)),"")</f>
        <v/>
      </c>
      <c r="E140">
        <f>IFERROR(INDEX(Equipment!E:E,MATCH(136,Equipment!$K:$K,0)),"")</f>
        <v/>
      </c>
      <c r="F140">
        <f>IFERROR(INDEX(Equipment!F:F,MATCH(136,Equipment!$K:$K,0)),"")</f>
        <v/>
      </c>
      <c r="G140">
        <f>IFERROR(INDEX(Equipment!G:G,MATCH(136,Equipment!$K:$K,0)),"")</f>
        <v/>
      </c>
      <c r="H140">
        <f>IFERROR(INDEX(Equipment!H:H,MATCH(136,Equipment!$K:$K,0)),"")</f>
        <v/>
      </c>
    </row>
    <row r="141">
      <c r="A141">
        <f>IFERROR(INDEX(Equipment!A:A,MATCH(137,Equipment!$K:$K,0)),"")</f>
        <v/>
      </c>
      <c r="B141">
        <f>IFERROR(INDEX(Equipment!B:B,MATCH(137,Equipment!$K:$K,0)),"")</f>
        <v/>
      </c>
      <c r="C141">
        <f>IFERROR(INDEX(Equipment!C:C,MATCH(137,Equipment!$K:$K,0)),"")</f>
        <v/>
      </c>
      <c r="D141">
        <f>IFERROR(INDEX(Equipment!D:D,MATCH(137,Equipment!$K:$K,0)),"")</f>
        <v/>
      </c>
      <c r="E141">
        <f>IFERROR(INDEX(Equipment!E:E,MATCH(137,Equipment!$K:$K,0)),"")</f>
        <v/>
      </c>
      <c r="F141">
        <f>IFERROR(INDEX(Equipment!F:F,MATCH(137,Equipment!$K:$K,0)),"")</f>
        <v/>
      </c>
      <c r="G141">
        <f>IFERROR(INDEX(Equipment!G:G,MATCH(137,Equipment!$K:$K,0)),"")</f>
        <v/>
      </c>
      <c r="H141">
        <f>IFERROR(INDEX(Equipment!H:H,MATCH(137,Equipment!$K:$K,0)),"")</f>
        <v/>
      </c>
    </row>
    <row r="142">
      <c r="A142">
        <f>IFERROR(INDEX(Equipment!A:A,MATCH(138,Equipment!$K:$K,0)),"")</f>
        <v/>
      </c>
      <c r="B142">
        <f>IFERROR(INDEX(Equipment!B:B,MATCH(138,Equipment!$K:$K,0)),"")</f>
        <v/>
      </c>
      <c r="C142">
        <f>IFERROR(INDEX(Equipment!C:C,MATCH(138,Equipment!$K:$K,0)),"")</f>
        <v/>
      </c>
      <c r="D142">
        <f>IFERROR(INDEX(Equipment!D:D,MATCH(138,Equipment!$K:$K,0)),"")</f>
        <v/>
      </c>
      <c r="E142">
        <f>IFERROR(INDEX(Equipment!E:E,MATCH(138,Equipment!$K:$K,0)),"")</f>
        <v/>
      </c>
      <c r="F142">
        <f>IFERROR(INDEX(Equipment!F:F,MATCH(138,Equipment!$K:$K,0)),"")</f>
        <v/>
      </c>
      <c r="G142">
        <f>IFERROR(INDEX(Equipment!G:G,MATCH(138,Equipment!$K:$K,0)),"")</f>
        <v/>
      </c>
      <c r="H142">
        <f>IFERROR(INDEX(Equipment!H:H,MATCH(138,Equipment!$K:$K,0)),"")</f>
        <v/>
      </c>
    </row>
    <row r="143">
      <c r="A143">
        <f>IFERROR(INDEX(Equipment!A:A,MATCH(139,Equipment!$K:$K,0)),"")</f>
        <v/>
      </c>
      <c r="B143">
        <f>IFERROR(INDEX(Equipment!B:B,MATCH(139,Equipment!$K:$K,0)),"")</f>
        <v/>
      </c>
      <c r="C143">
        <f>IFERROR(INDEX(Equipment!C:C,MATCH(139,Equipment!$K:$K,0)),"")</f>
        <v/>
      </c>
      <c r="D143">
        <f>IFERROR(INDEX(Equipment!D:D,MATCH(139,Equipment!$K:$K,0)),"")</f>
        <v/>
      </c>
      <c r="E143">
        <f>IFERROR(INDEX(Equipment!E:E,MATCH(139,Equipment!$K:$K,0)),"")</f>
        <v/>
      </c>
      <c r="F143">
        <f>IFERROR(INDEX(Equipment!F:F,MATCH(139,Equipment!$K:$K,0)),"")</f>
        <v/>
      </c>
      <c r="G143">
        <f>IFERROR(INDEX(Equipment!G:G,MATCH(139,Equipment!$K:$K,0)),"")</f>
        <v/>
      </c>
      <c r="H143">
        <f>IFERROR(INDEX(Equipment!H:H,MATCH(139,Equipment!$K:$K,0)),"")</f>
        <v/>
      </c>
    </row>
    <row r="144">
      <c r="A144">
        <f>IFERROR(INDEX(Equipment!A:A,MATCH(140,Equipment!$K:$K,0)),"")</f>
        <v/>
      </c>
      <c r="B144">
        <f>IFERROR(INDEX(Equipment!B:B,MATCH(140,Equipment!$K:$K,0)),"")</f>
        <v/>
      </c>
      <c r="C144">
        <f>IFERROR(INDEX(Equipment!C:C,MATCH(140,Equipment!$K:$K,0)),"")</f>
        <v/>
      </c>
      <c r="D144">
        <f>IFERROR(INDEX(Equipment!D:D,MATCH(140,Equipment!$K:$K,0)),"")</f>
        <v/>
      </c>
      <c r="E144">
        <f>IFERROR(INDEX(Equipment!E:E,MATCH(140,Equipment!$K:$K,0)),"")</f>
        <v/>
      </c>
      <c r="F144">
        <f>IFERROR(INDEX(Equipment!F:F,MATCH(140,Equipment!$K:$K,0)),"")</f>
        <v/>
      </c>
      <c r="G144">
        <f>IFERROR(INDEX(Equipment!G:G,MATCH(140,Equipment!$K:$K,0)),"")</f>
        <v/>
      </c>
      <c r="H144">
        <f>IFERROR(INDEX(Equipment!H:H,MATCH(140,Equipment!$K:$K,0)),"")</f>
        <v/>
      </c>
    </row>
    <row r="145">
      <c r="A145">
        <f>IFERROR(INDEX(Equipment!A:A,MATCH(141,Equipment!$K:$K,0)),"")</f>
        <v/>
      </c>
      <c r="B145">
        <f>IFERROR(INDEX(Equipment!B:B,MATCH(141,Equipment!$K:$K,0)),"")</f>
        <v/>
      </c>
      <c r="C145">
        <f>IFERROR(INDEX(Equipment!C:C,MATCH(141,Equipment!$K:$K,0)),"")</f>
        <v/>
      </c>
      <c r="D145">
        <f>IFERROR(INDEX(Equipment!D:D,MATCH(141,Equipment!$K:$K,0)),"")</f>
        <v/>
      </c>
      <c r="E145">
        <f>IFERROR(INDEX(Equipment!E:E,MATCH(141,Equipment!$K:$K,0)),"")</f>
        <v/>
      </c>
      <c r="F145">
        <f>IFERROR(INDEX(Equipment!F:F,MATCH(141,Equipment!$K:$K,0)),"")</f>
        <v/>
      </c>
      <c r="G145">
        <f>IFERROR(INDEX(Equipment!G:G,MATCH(141,Equipment!$K:$K,0)),"")</f>
        <v/>
      </c>
      <c r="H145">
        <f>IFERROR(INDEX(Equipment!H:H,MATCH(141,Equipment!$K:$K,0)),"")</f>
        <v/>
      </c>
    </row>
    <row r="146">
      <c r="A146">
        <f>IFERROR(INDEX(Equipment!A:A,MATCH(142,Equipment!$K:$K,0)),"")</f>
        <v/>
      </c>
      <c r="B146">
        <f>IFERROR(INDEX(Equipment!B:B,MATCH(142,Equipment!$K:$K,0)),"")</f>
        <v/>
      </c>
      <c r="C146">
        <f>IFERROR(INDEX(Equipment!C:C,MATCH(142,Equipment!$K:$K,0)),"")</f>
        <v/>
      </c>
      <c r="D146">
        <f>IFERROR(INDEX(Equipment!D:D,MATCH(142,Equipment!$K:$K,0)),"")</f>
        <v/>
      </c>
      <c r="E146">
        <f>IFERROR(INDEX(Equipment!E:E,MATCH(142,Equipment!$K:$K,0)),"")</f>
        <v/>
      </c>
      <c r="F146">
        <f>IFERROR(INDEX(Equipment!F:F,MATCH(142,Equipment!$K:$K,0)),"")</f>
        <v/>
      </c>
      <c r="G146">
        <f>IFERROR(INDEX(Equipment!G:G,MATCH(142,Equipment!$K:$K,0)),"")</f>
        <v/>
      </c>
      <c r="H146">
        <f>IFERROR(INDEX(Equipment!H:H,MATCH(142,Equipment!$K:$K,0)),"")</f>
        <v/>
      </c>
    </row>
    <row r="147">
      <c r="A147">
        <f>IFERROR(INDEX(Equipment!A:A,MATCH(143,Equipment!$K:$K,0)),"")</f>
        <v/>
      </c>
      <c r="B147">
        <f>IFERROR(INDEX(Equipment!B:B,MATCH(143,Equipment!$K:$K,0)),"")</f>
        <v/>
      </c>
      <c r="C147">
        <f>IFERROR(INDEX(Equipment!C:C,MATCH(143,Equipment!$K:$K,0)),"")</f>
        <v/>
      </c>
      <c r="D147">
        <f>IFERROR(INDEX(Equipment!D:D,MATCH(143,Equipment!$K:$K,0)),"")</f>
        <v/>
      </c>
      <c r="E147">
        <f>IFERROR(INDEX(Equipment!E:E,MATCH(143,Equipment!$K:$K,0)),"")</f>
        <v/>
      </c>
      <c r="F147">
        <f>IFERROR(INDEX(Equipment!F:F,MATCH(143,Equipment!$K:$K,0)),"")</f>
        <v/>
      </c>
      <c r="G147">
        <f>IFERROR(INDEX(Equipment!G:G,MATCH(143,Equipment!$K:$K,0)),"")</f>
        <v/>
      </c>
      <c r="H147">
        <f>IFERROR(INDEX(Equipment!H:H,MATCH(143,Equipment!$K:$K,0)),"")</f>
        <v/>
      </c>
    </row>
    <row r="148">
      <c r="A148">
        <f>IFERROR(INDEX(Equipment!A:A,MATCH(144,Equipment!$K:$K,0)),"")</f>
        <v/>
      </c>
      <c r="B148">
        <f>IFERROR(INDEX(Equipment!B:B,MATCH(144,Equipment!$K:$K,0)),"")</f>
        <v/>
      </c>
      <c r="C148">
        <f>IFERROR(INDEX(Equipment!C:C,MATCH(144,Equipment!$K:$K,0)),"")</f>
        <v/>
      </c>
      <c r="D148">
        <f>IFERROR(INDEX(Equipment!D:D,MATCH(144,Equipment!$K:$K,0)),"")</f>
        <v/>
      </c>
      <c r="E148">
        <f>IFERROR(INDEX(Equipment!E:E,MATCH(144,Equipment!$K:$K,0)),"")</f>
        <v/>
      </c>
      <c r="F148">
        <f>IFERROR(INDEX(Equipment!F:F,MATCH(144,Equipment!$K:$K,0)),"")</f>
        <v/>
      </c>
      <c r="G148">
        <f>IFERROR(INDEX(Equipment!G:G,MATCH(144,Equipment!$K:$K,0)),"")</f>
        <v/>
      </c>
      <c r="H148">
        <f>IFERROR(INDEX(Equipment!H:H,MATCH(144,Equipment!$K:$K,0)),"")</f>
        <v/>
      </c>
    </row>
    <row r="149">
      <c r="A149">
        <f>IFERROR(INDEX(Equipment!A:A,MATCH(145,Equipment!$K:$K,0)),"")</f>
        <v/>
      </c>
      <c r="B149">
        <f>IFERROR(INDEX(Equipment!B:B,MATCH(145,Equipment!$K:$K,0)),"")</f>
        <v/>
      </c>
      <c r="C149">
        <f>IFERROR(INDEX(Equipment!C:C,MATCH(145,Equipment!$K:$K,0)),"")</f>
        <v/>
      </c>
      <c r="D149">
        <f>IFERROR(INDEX(Equipment!D:D,MATCH(145,Equipment!$K:$K,0)),"")</f>
        <v/>
      </c>
      <c r="E149">
        <f>IFERROR(INDEX(Equipment!E:E,MATCH(145,Equipment!$K:$K,0)),"")</f>
        <v/>
      </c>
      <c r="F149">
        <f>IFERROR(INDEX(Equipment!F:F,MATCH(145,Equipment!$K:$K,0)),"")</f>
        <v/>
      </c>
      <c r="G149">
        <f>IFERROR(INDEX(Equipment!G:G,MATCH(145,Equipment!$K:$K,0)),"")</f>
        <v/>
      </c>
      <c r="H149">
        <f>IFERROR(INDEX(Equipment!H:H,MATCH(145,Equipment!$K:$K,0)),"")</f>
        <v/>
      </c>
    </row>
    <row r="150">
      <c r="A150">
        <f>IFERROR(INDEX(Equipment!A:A,MATCH(146,Equipment!$K:$K,0)),"")</f>
        <v/>
      </c>
      <c r="B150">
        <f>IFERROR(INDEX(Equipment!B:B,MATCH(146,Equipment!$K:$K,0)),"")</f>
        <v/>
      </c>
      <c r="C150">
        <f>IFERROR(INDEX(Equipment!C:C,MATCH(146,Equipment!$K:$K,0)),"")</f>
        <v/>
      </c>
      <c r="D150">
        <f>IFERROR(INDEX(Equipment!D:D,MATCH(146,Equipment!$K:$K,0)),"")</f>
        <v/>
      </c>
      <c r="E150">
        <f>IFERROR(INDEX(Equipment!E:E,MATCH(146,Equipment!$K:$K,0)),"")</f>
        <v/>
      </c>
      <c r="F150">
        <f>IFERROR(INDEX(Equipment!F:F,MATCH(146,Equipment!$K:$K,0)),"")</f>
        <v/>
      </c>
      <c r="G150">
        <f>IFERROR(INDEX(Equipment!G:G,MATCH(146,Equipment!$K:$K,0)),"")</f>
        <v/>
      </c>
      <c r="H150">
        <f>IFERROR(INDEX(Equipment!H:H,MATCH(146,Equipment!$K:$K,0)),"")</f>
        <v/>
      </c>
    </row>
    <row r="151">
      <c r="A151">
        <f>IFERROR(INDEX(Equipment!A:A,MATCH(147,Equipment!$K:$K,0)),"")</f>
        <v/>
      </c>
      <c r="B151">
        <f>IFERROR(INDEX(Equipment!B:B,MATCH(147,Equipment!$K:$K,0)),"")</f>
        <v/>
      </c>
      <c r="C151">
        <f>IFERROR(INDEX(Equipment!C:C,MATCH(147,Equipment!$K:$K,0)),"")</f>
        <v/>
      </c>
      <c r="D151">
        <f>IFERROR(INDEX(Equipment!D:D,MATCH(147,Equipment!$K:$K,0)),"")</f>
        <v/>
      </c>
      <c r="E151">
        <f>IFERROR(INDEX(Equipment!E:E,MATCH(147,Equipment!$K:$K,0)),"")</f>
        <v/>
      </c>
      <c r="F151">
        <f>IFERROR(INDEX(Equipment!F:F,MATCH(147,Equipment!$K:$K,0)),"")</f>
        <v/>
      </c>
      <c r="G151">
        <f>IFERROR(INDEX(Equipment!G:G,MATCH(147,Equipment!$K:$K,0)),"")</f>
        <v/>
      </c>
      <c r="H151">
        <f>IFERROR(INDEX(Equipment!H:H,MATCH(147,Equipment!$K:$K,0)),"")</f>
        <v/>
      </c>
    </row>
    <row r="152">
      <c r="A152">
        <f>IFERROR(INDEX(Equipment!A:A,MATCH(148,Equipment!$K:$K,0)),"")</f>
        <v/>
      </c>
      <c r="B152">
        <f>IFERROR(INDEX(Equipment!B:B,MATCH(148,Equipment!$K:$K,0)),"")</f>
        <v/>
      </c>
      <c r="C152">
        <f>IFERROR(INDEX(Equipment!C:C,MATCH(148,Equipment!$K:$K,0)),"")</f>
        <v/>
      </c>
      <c r="D152">
        <f>IFERROR(INDEX(Equipment!D:D,MATCH(148,Equipment!$K:$K,0)),"")</f>
        <v/>
      </c>
      <c r="E152">
        <f>IFERROR(INDEX(Equipment!E:E,MATCH(148,Equipment!$K:$K,0)),"")</f>
        <v/>
      </c>
      <c r="F152">
        <f>IFERROR(INDEX(Equipment!F:F,MATCH(148,Equipment!$K:$K,0)),"")</f>
        <v/>
      </c>
      <c r="G152">
        <f>IFERROR(INDEX(Equipment!G:G,MATCH(148,Equipment!$K:$K,0)),"")</f>
        <v/>
      </c>
      <c r="H152">
        <f>IFERROR(INDEX(Equipment!H:H,MATCH(148,Equipment!$K:$K,0)),"")</f>
        <v/>
      </c>
    </row>
    <row r="153">
      <c r="A153">
        <f>IFERROR(INDEX(Equipment!A:A,MATCH(149,Equipment!$K:$K,0)),"")</f>
        <v/>
      </c>
      <c r="B153">
        <f>IFERROR(INDEX(Equipment!B:B,MATCH(149,Equipment!$K:$K,0)),"")</f>
        <v/>
      </c>
      <c r="C153">
        <f>IFERROR(INDEX(Equipment!C:C,MATCH(149,Equipment!$K:$K,0)),"")</f>
        <v/>
      </c>
      <c r="D153">
        <f>IFERROR(INDEX(Equipment!D:D,MATCH(149,Equipment!$K:$K,0)),"")</f>
        <v/>
      </c>
      <c r="E153">
        <f>IFERROR(INDEX(Equipment!E:E,MATCH(149,Equipment!$K:$K,0)),"")</f>
        <v/>
      </c>
      <c r="F153">
        <f>IFERROR(INDEX(Equipment!F:F,MATCH(149,Equipment!$K:$K,0)),"")</f>
        <v/>
      </c>
      <c r="G153">
        <f>IFERROR(INDEX(Equipment!G:G,MATCH(149,Equipment!$K:$K,0)),"")</f>
        <v/>
      </c>
      <c r="H153">
        <f>IFERROR(INDEX(Equipment!H:H,MATCH(149,Equipment!$K:$K,0)),"")</f>
        <v/>
      </c>
    </row>
    <row r="154">
      <c r="A154">
        <f>IFERROR(INDEX(Equipment!A:A,MATCH(150,Equipment!$K:$K,0)),"")</f>
        <v/>
      </c>
      <c r="B154">
        <f>IFERROR(INDEX(Equipment!B:B,MATCH(150,Equipment!$K:$K,0)),"")</f>
        <v/>
      </c>
      <c r="C154">
        <f>IFERROR(INDEX(Equipment!C:C,MATCH(150,Equipment!$K:$K,0)),"")</f>
        <v/>
      </c>
      <c r="D154">
        <f>IFERROR(INDEX(Equipment!D:D,MATCH(150,Equipment!$K:$K,0)),"")</f>
        <v/>
      </c>
      <c r="E154">
        <f>IFERROR(INDEX(Equipment!E:E,MATCH(150,Equipment!$K:$K,0)),"")</f>
        <v/>
      </c>
      <c r="F154">
        <f>IFERROR(INDEX(Equipment!F:F,MATCH(150,Equipment!$K:$K,0)),"")</f>
        <v/>
      </c>
      <c r="G154">
        <f>IFERROR(INDEX(Equipment!G:G,MATCH(150,Equipment!$K:$K,0)),"")</f>
        <v/>
      </c>
      <c r="H154">
        <f>IFERROR(INDEX(Equipment!H:H,MATCH(150,Equipment!$K:$K,0)),"")</f>
        <v/>
      </c>
    </row>
  </sheetData>
  <dataValidations count="1">
    <dataValidation sqref="B1" showDropDown="0" showInputMessage="0" showErrorMessage="0" allowBlank="0" type="list">
      <formula1>=Lists!$A$2:$B$13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2026-10-31T15:50:35Z</dcterms:created>
  <dcterms:modified xmlns:dcterms="http://purl.org/dc/terms/" xmlns:xsi="http://www.w3.org/2001/XMLSchema-instance" xsi:type="dcterms:W3CDTF">2026-10-31T15:50:35Z</dcterms:modified>
</cp:coreProperties>
</file>